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arelk\Documents\משרד התרבות\מינהל תרבות\רכש ספריות\"/>
    </mc:Choice>
  </mc:AlternateContent>
  <bookViews>
    <workbookView xWindow="0" yWindow="0" windowWidth="19428" windowHeight="9216"/>
  </bookViews>
  <sheets>
    <sheet name="תנאי סף" sheetId="1" r:id="rId1"/>
    <sheet name="איכות" sheetId="2" r:id="rId2"/>
    <sheet name="תכנית מוצעת" sheetId="9" r:id="rId3"/>
    <sheet name="הפתרון המוצע למערכת" sheetId="11" r:id="rId4"/>
    <sheet name="ראיון" sheetId="12" r:id="rId5"/>
    <sheet name="מחיר" sheetId="3" r:id="rId6"/>
    <sheet name="סיכום" sheetId="10" r:id="rId7"/>
  </sheets>
  <definedNames>
    <definedName name="_Ref312343192" localSheetId="0">'תנאי סף'!$C$27</definedName>
    <definedName name="_Ref381015046" localSheetId="0">'תנאי סף'!#REF!</definedName>
    <definedName name="_Ref381020389" localSheetId="0">'תנאי סף'!$C$36</definedName>
    <definedName name="_Ref404259197" localSheetId="0">'תנאי סף'!$C$22</definedName>
    <definedName name="_Ref4536003" localSheetId="0">'תנאי סף'!$C$21</definedName>
    <definedName name="_Ref476044578" localSheetId="0">'תנאי סף'!$C$20</definedName>
    <definedName name="_Ref484943746" localSheetId="0">'תנאי סף'!$C$19</definedName>
    <definedName name="_Ref535161705" localSheetId="0">'תנאי סף'!$C$21</definedName>
    <definedName name="_Ref535329957" localSheetId="3">'הפתרון המוצע למערכת'!#REF!</definedName>
    <definedName name="_Ref535329957" localSheetId="4">ראיון!#REF!</definedName>
    <definedName name="_Ref535329957" localSheetId="2">'תכנית מוצעת'!#REF!</definedName>
    <definedName name="_xlnm.Print_Area" localSheetId="0">'תנאי סף'!$A$1:$G$47</definedName>
  </definedNames>
  <calcPr calcId="152511"/>
</workbook>
</file>

<file path=xl/calcChain.xml><?xml version="1.0" encoding="utf-8"?>
<calcChain xmlns="http://schemas.openxmlformats.org/spreadsheetml/2006/main">
  <c r="I8" i="9" l="1"/>
  <c r="G8" i="9"/>
  <c r="E8" i="9"/>
  <c r="C8" i="9"/>
  <c r="E6" i="3" l="1"/>
  <c r="D6" i="3"/>
  <c r="C6" i="3"/>
  <c r="B6" i="3"/>
  <c r="M17" i="2"/>
  <c r="K17" i="2"/>
  <c r="I17" i="2"/>
  <c r="K15" i="11"/>
  <c r="I15" i="11"/>
  <c r="G15" i="11"/>
  <c r="K14" i="11"/>
  <c r="I14" i="11"/>
  <c r="G14" i="11"/>
  <c r="K13" i="11"/>
  <c r="I13" i="11"/>
  <c r="G13" i="11"/>
  <c r="E13" i="11"/>
  <c r="E14" i="11"/>
  <c r="M16" i="2"/>
  <c r="K16" i="2"/>
  <c r="I16" i="2"/>
  <c r="G16" i="2"/>
  <c r="M15" i="2"/>
  <c r="K15" i="2"/>
  <c r="I15" i="2"/>
  <c r="G15" i="2"/>
  <c r="M14" i="2"/>
  <c r="K14" i="2"/>
  <c r="I14" i="2"/>
  <c r="G14" i="2"/>
  <c r="M13" i="2"/>
  <c r="K13" i="2"/>
  <c r="I13" i="2"/>
  <c r="G13" i="2"/>
  <c r="M12" i="2"/>
  <c r="K12" i="2"/>
  <c r="I12" i="2"/>
  <c r="G12" i="2"/>
  <c r="M11" i="2"/>
  <c r="K11" i="2"/>
  <c r="I11" i="2"/>
  <c r="M10" i="2"/>
  <c r="K10" i="2"/>
  <c r="I10" i="2"/>
  <c r="G10" i="2"/>
  <c r="M9" i="2"/>
  <c r="K9" i="2"/>
  <c r="I9" i="2"/>
  <c r="G9" i="2"/>
  <c r="M8" i="2"/>
  <c r="K8" i="2"/>
  <c r="I8" i="2"/>
  <c r="G8" i="2"/>
  <c r="M7" i="2"/>
  <c r="K7" i="2"/>
  <c r="I7" i="2"/>
  <c r="G7" i="2"/>
  <c r="M6" i="2"/>
  <c r="K6" i="2"/>
  <c r="I6" i="2"/>
  <c r="G6" i="2"/>
  <c r="M5" i="2"/>
  <c r="K5" i="2"/>
  <c r="I5" i="2"/>
  <c r="M4" i="2"/>
  <c r="K4" i="2"/>
  <c r="I4" i="2"/>
  <c r="G4" i="2"/>
  <c r="G5" i="2"/>
  <c r="E15" i="11" l="1"/>
  <c r="G17" i="2" s="1"/>
  <c r="G11" i="2"/>
  <c r="M18" i="2" l="1"/>
  <c r="K18" i="2"/>
  <c r="I18" i="2"/>
  <c r="G18" i="2"/>
  <c r="H2" i="12"/>
  <c r="F2" i="12"/>
  <c r="D2" i="12"/>
  <c r="B2" i="12"/>
  <c r="H1" i="12"/>
  <c r="F1" i="12"/>
  <c r="D1" i="12"/>
  <c r="B1" i="12"/>
  <c r="K2" i="11"/>
  <c r="I2" i="11"/>
  <c r="G2" i="11"/>
  <c r="E2" i="11"/>
  <c r="K1" i="11"/>
  <c r="I1" i="11"/>
  <c r="G1" i="11"/>
  <c r="E1" i="11"/>
  <c r="H19" i="2" l="1"/>
  <c r="J19" i="2"/>
  <c r="L19" i="2"/>
  <c r="G46" i="1"/>
  <c r="F46" i="1"/>
  <c r="E46" i="1"/>
  <c r="D46" i="1"/>
  <c r="G18" i="1"/>
  <c r="F18" i="1"/>
  <c r="E18" i="1"/>
  <c r="D18" i="1"/>
  <c r="G9" i="1"/>
  <c r="F9" i="1"/>
  <c r="E9" i="1"/>
  <c r="D9" i="1"/>
  <c r="B6" i="10" l="1"/>
  <c r="F2" i="10"/>
  <c r="E2" i="10"/>
  <c r="D2" i="10"/>
  <c r="C2" i="10"/>
  <c r="F1" i="10"/>
  <c r="E1" i="10"/>
  <c r="D1" i="10"/>
  <c r="C1" i="10"/>
  <c r="C7" i="3"/>
  <c r="D5" i="10" s="1"/>
  <c r="D7" i="3"/>
  <c r="E5" i="10" s="1"/>
  <c r="E7" i="3"/>
  <c r="F5" i="10" s="1"/>
  <c r="B7" i="3"/>
  <c r="C5" i="10" s="1"/>
  <c r="C2" i="3"/>
  <c r="D2" i="3"/>
  <c r="E2" i="3"/>
  <c r="B2" i="3"/>
  <c r="C1" i="3"/>
  <c r="D1" i="3"/>
  <c r="E1" i="3"/>
  <c r="B1" i="3"/>
  <c r="I2" i="9"/>
  <c r="G2" i="9"/>
  <c r="E2" i="9"/>
  <c r="C2" i="9"/>
  <c r="I1" i="9"/>
  <c r="G1" i="9"/>
  <c r="E1" i="9"/>
  <c r="C1" i="9"/>
  <c r="L1" i="2"/>
  <c r="J1" i="2"/>
  <c r="H1" i="2"/>
  <c r="F1" i="2"/>
  <c r="D23" i="1"/>
  <c r="E23" i="1"/>
  <c r="F23" i="1"/>
  <c r="F47" i="1" s="1"/>
  <c r="E47" i="1" l="1"/>
  <c r="D47" i="1"/>
  <c r="G23" i="1"/>
  <c r="G47" i="1" s="1"/>
  <c r="F19" i="2" l="1"/>
  <c r="B8" i="9" l="1"/>
  <c r="E19" i="2" l="1"/>
  <c r="L2" i="2" l="1"/>
  <c r="F4" i="10" l="1"/>
  <c r="F6" i="10" l="1"/>
  <c r="L20" i="2"/>
  <c r="E4" i="10" l="1"/>
  <c r="E6" i="10" s="1"/>
  <c r="D4" i="10"/>
  <c r="D6" i="10" s="1"/>
  <c r="J20" i="2"/>
  <c r="H20" i="2"/>
  <c r="C4" i="10" l="1"/>
  <c r="C6" i="10" s="1"/>
  <c r="F20" i="2"/>
  <c r="J2" i="2"/>
  <c r="H2" i="2"/>
  <c r="C7" i="10" l="1"/>
  <c r="F7" i="10"/>
  <c r="D7" i="10"/>
  <c r="E7" i="10"/>
  <c r="F2" i="2"/>
</calcChain>
</file>

<file path=xl/sharedStrings.xml><?xml version="1.0" encoding="utf-8"?>
<sst xmlns="http://schemas.openxmlformats.org/spreadsheetml/2006/main" count="208" uniqueCount="148">
  <si>
    <t>שם המציע:</t>
  </si>
  <si>
    <t>שם איש הקשר:</t>
  </si>
  <si>
    <t>טלפון:</t>
  </si>
  <si>
    <t>מס' סעיף</t>
  </si>
  <si>
    <t>תנאי סף מנהליים</t>
  </si>
  <si>
    <t>תנאי סף מקצועיים</t>
  </si>
  <si>
    <t>הנבדק</t>
  </si>
  <si>
    <t>המציע</t>
  </si>
  <si>
    <t>ניקוד</t>
  </si>
  <si>
    <t>ציון איכות</t>
  </si>
  <si>
    <t>ציון מחיר</t>
  </si>
  <si>
    <t>דירוג המציעים</t>
  </si>
  <si>
    <t>סף איכות:</t>
  </si>
  <si>
    <t>ציון איכות:</t>
  </si>
  <si>
    <t>מס' הצעה:</t>
  </si>
  <si>
    <t xml:space="preserve">המציע </t>
  </si>
  <si>
    <t>מס' מציע:</t>
  </si>
  <si>
    <t>ניקוד לציון האיכות:</t>
  </si>
  <si>
    <t>הגורם הנבחן:</t>
  </si>
  <si>
    <t>כן</t>
  </si>
  <si>
    <t>לא</t>
  </si>
  <si>
    <t>נימוק</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</si>
  <si>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</si>
  <si>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סעיף</t>
  </si>
  <si>
    <t>ציון</t>
  </si>
  <si>
    <t>ח.פ./ת"ז:</t>
  </si>
  <si>
    <t>כתובת דוא"ל:</t>
  </si>
  <si>
    <t>תיאור הרכיב</t>
  </si>
  <si>
    <t>תיאור הסעיף</t>
  </si>
  <si>
    <t>נסיון המציע</t>
  </si>
  <si>
    <t>נושא:</t>
  </si>
  <si>
    <t>מציע</t>
  </si>
  <si>
    <t>6.1</t>
  </si>
  <si>
    <t>6.1.1</t>
  </si>
  <si>
    <t>6.1.2</t>
  </si>
  <si>
    <t>6.1.3</t>
  </si>
  <si>
    <t>6.1.4</t>
  </si>
  <si>
    <t>6.1.5</t>
  </si>
  <si>
    <t>6.2</t>
  </si>
  <si>
    <t>ראה לשונית נפרדת</t>
  </si>
  <si>
    <t>6.2.1</t>
  </si>
  <si>
    <t>6.2.2</t>
  </si>
  <si>
    <t>6.2.3</t>
  </si>
  <si>
    <t>6.2.4</t>
  </si>
  <si>
    <t>תנאי סף</t>
  </si>
  <si>
    <t>עומד בכל תנאי הסף</t>
  </si>
  <si>
    <t>7. מסמכים נדרשים ותנאי מסירת ההצעה</t>
  </si>
  <si>
    <t>הוגשו כל המסמכים הנדרשים</t>
  </si>
  <si>
    <t>אין צורך בהשלמות</t>
  </si>
  <si>
    <t>פירוט</t>
  </si>
  <si>
    <t>ציון מחיר מנורמל</t>
  </si>
  <si>
    <t>שם המציע</t>
  </si>
  <si>
    <t>משקל</t>
  </si>
  <si>
    <t>סה"כ ניקוד</t>
  </si>
  <si>
    <t>המציע הינו גוף משפטי מאוגד הרשום ברשם רשמי בישראל.</t>
  </si>
  <si>
    <t>המציע עומד בדרישות תקנה 6(א) לתקנות חובת המכרזים, התשנ"ג - 1993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</si>
  <si>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</si>
  <si>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אם המציע הוא תאגיד - במועד הגשת ההצעה המציע אינו בעל חובות אגרה שנתית לרשות התאגידים בגין שנת 2018 או מוקדם מכך. כמו כן, המציע אינו מוגדר כ"חברה מפרת חוק" ולא נשלחה אליו התראה לפני רישום כ"חברה מפרת חוק" כאמור בסעיף 362א' לחוק החברות, התשנ"ט 1999.</t>
  </si>
  <si>
    <t>6.1.6</t>
  </si>
  <si>
    <t>6.1.7</t>
  </si>
  <si>
    <t>אין חשש לקיומו של המציע כעסק חי.</t>
  </si>
  <si>
    <t>המציע השתתף בכנס הספקים.</t>
  </si>
  <si>
    <t>6.1.8</t>
  </si>
  <si>
    <t>המציע אינו נכלל במאגרי הספקים לרכש ציוד ושירותים לספריות, שיוקמו על בסיס קולות קוראים 15/2018, 16/2018, 17/2018, 18/2018 ו- 19/2018 שפרסם המשרד בחודש דצמבר 2018. במידה והמציע נכלל במאגרים, יידרש לבטל את הכללותו במאגרים במידה והצעתו תוכרז כזוכה במכרז זה. 
בנוסף, מתחייב המציע שלא להגיש הצעה לשמש כספק אינטרנט לספריות הציבוריות בהתאם למכרז שיפרסם המשרד בחודשים הקרובים.</t>
  </si>
  <si>
    <t>ערבות הצעה - על המציע לצרף להצעתו ערבות בנקאית לא צמודה, בלתי-מותנית וברת-חילוט על סך של 30,000 ₪  על שם המציע שתהא בתוקף עד לתאריך ###  ועל-פי הנוסח האמור בנספח ב'4.</t>
  </si>
  <si>
    <t>בחמש השנים האחרונות, המציע בעל ניסיון בניהול פרויקטי ניהול רכש אשר כללו מעקב ודיווח על תפעול ורכש לרבות בקרה תקציבית באמצעות מערכת ממוחשבת, בהיקף המינימאלי הבא:
1. פרויקט אחד ממושך, שנמשך לפחות שנתיים, בהיקף שנתי ממוצע של 15,000,000 ₪ לפחות לא כולל מע"מ.
או
2. שלושה פרויקטים ממושכים,  שנמשכו לפחות שנתיים כל אחד, בהיקף שנתי ממוצע של 5,000,000 ₪  לפחות לא כולל מע"מ, לכל אחד מהפרויקטים.</t>
  </si>
  <si>
    <t xml:space="preserve">בחמש השנים האחרונות ביצע המציע פרויקט אחד במסגרתו ביצע פעילות רכש אשר כללה  לפחות 2,000 הוראות תשלום מכל סוג שהוא. </t>
  </si>
  <si>
    <t>מנהל פרויקט</t>
  </si>
  <si>
    <t xml:space="preserve">
מנהל הפרויקט יועסק במשרה מלאה לפרויקט זה ויהיה זמין בכל עת לצרכי הפרויקט ולפניות המשרד בעניינו.
יובהר כי לצורך בחינת תנאי הסף ‎6.2.1,‎6.2.2,‎6.2.4יובאו בחשבון גם פרויקטים ממושכים שלא התקיימו במלואם במהלך התקופה האמורה (חמש שנים), ובלבד שהתקיימו במשך שנה אחת לפחות מתוך תקופה זו. הבהרה זו מתייחסת אך ורק לפרויקטים ממושכים שבמועד הגשת ההצעות כבר בוצעו במשך שנתיים לכל הפחות, ולא לפרויקטים שבמועד הגשת ההצעות התקיימו במשך שנה אחת ועתידים להתקיים שנה נוספת.
מנהל הפרויקט וצוות העובדים לא נדרשים להיות עובדי המציע בעת הגשת ההצעה למכרז. ככל שאינם עובדי המציע יצורפו להצעה הסכמים מותנים עמם, חתומים ע"י שני הצדדים.</t>
  </si>
  <si>
    <t>המציע יציג מנהל פרויקט מטעמו העונה על אחת משתי החלופות הבאות :
6.2.4.1. בחמש השנים האחרונות, בעל ניסיון בניהול פרויקטי רכש הכוללים ניהול רכש ו/או ביצוע רכש, מעקב ודיווח על תפעול ורכש לרבות בקרה תקציבית באמצעות מערכת ממוחשבת בהיקף המינימאלי הבא:  
1. פרויקט אחד ממושך (שנמשך לפחות שנתיים)  בהיקף שנתי ממוצע של לפחות 10,000,000 ₪ לא כולל מע"מ כאשר רכש זה בוצע מול 15 ספקים שונים.
או
2. שני פרויקטים ממושכים (שנמשך לפחות שנתיים)בהיקף שנתי ממוצע של לפחות 5,000,000 ₪ לא כולל מע"מ לכל אחד מהפרויקטים כאשר רכש זה בוצע מול 10 ספקים שונים.
6.2.4.2. בעל ניסיון של ארבע שנים לפחות מתוך שבע השנים האחרונות כמנהל רכש ו/או מנהל פרויקטים בתחום רכש.</t>
  </si>
  <si>
    <t>להצעה (חוברת הצעה מלאה על כל סעיפיה) יש לצרף:</t>
  </si>
  <si>
    <t>חוברת הצעה מלאה וחתומה כנדרש בסעיף ‎8 להלן.</t>
  </si>
  <si>
    <t>העתק תעודת עוסק מורשה והעתק של תעודת התאגדות (לפי העניין וסוג התאגדותו המשפטית של המציע) מאושר/ים על ידי עו"ד, לצורך הוכחת העמידה בתנאי הסף שבסעיף ‎6.1.1 לעיל. אם המציע הוא עמותה, עליו להעביר בנוסף לכך אישור ניהול תקין מטעם רשם העמותות, תקף למועד הגשת ההצעה.</t>
  </si>
  <si>
    <t>אם המציע הוא תאגיד, יצורף בנוסף אישור עו"ד או רו"ח על היות החתומים בשמו על מסמכי המכרז רשאים לחייב את המציע בחתימתם.</t>
  </si>
  <si>
    <t xml:space="preserve">אישורים לפי חוק עסקאות גופים ציבוריים, בדבר ניהול פנקסי חשבונות ורשומות, כשהוא תקף, להוכחת העמידה בתנאי הסף שבסעיף ‎‎6.1.2 לעיל. </t>
  </si>
  <si>
    <t xml:space="preserve">לצורך הוכחת עמידה בתנאי הסף שבסעיף ‎6.1.4 לעיל, המציע יציג נסח חברה/שותפות עדכני מרשות התאגידים הניתן להפקה דרך אתר האינטרנט של רשות התאגידים, שכתובתו: Taagidim.justice.gov.il בלחיצה על הכותרת "הפקת נסח חברה". </t>
  </si>
  <si>
    <t>אישור רואה חשבון כי למציע אין אזהרת "עסק חי", להוכחת תנאי הסף ‎6.1.5 לעיל. האישור יוגש בהתאם לנדרש בנספח ב'5ב' למסמכי המכרז.</t>
  </si>
  <si>
    <t>תצהיר בדבר היעדר הרשעות לפי חוק עובדים זרים וחוק שכר מינימום חתום ע"י עו"ד (נספח ב'6).</t>
  </si>
  <si>
    <t>הצהרה על שימוש בתוכנות מקוריות (נספח ב'7).</t>
  </si>
  <si>
    <t>אישור המשרד על השתתפות נציג המציע בכנס הספקים.</t>
  </si>
  <si>
    <t>פרופיל מציע הכולל פירוט מלא של מבנה הבעלות של המציע בצירוף עץ שליטה מלא, ובו יפורטו כל בעלי עניין ובעלי שליטה, שותפויות ומחזיקים במציע לרבות קבוצות חברות אליהן קשור המציע בקשרי שליטה כול פירוט קבוצות בנות ואחיות.</t>
  </si>
  <si>
    <t>ערבות הצעה, לצורך הוכחת עמידה בתנאי הסף המפורט בסעיף ‎6.1.8 לעיל, בנוסח נספח ב'4.</t>
  </si>
  <si>
    <t>לצורך הוכחת עמידתו בתנאי הסף המפורט בסעיף ‎6.2.1 לעיל ובחינת האיכות בסעיף ‎10.6.1 להלן, המציע יספק פרטים אודות ניסיונו בניהול פרויקטים בחמש השנים האחרונות. הפרטים יסופקו בהתאם לנדרש בנספח ב'2 למסמכי המכרז. כן יצרף המציע אישור רואה חשבון אודות היקפי פרויקטי הרכש אותם ניהל המפורטים לצורך הוכחת העמידה בתנאי הסף האמור. האישור יוגש בהתאם לנדרש בנספח ב'5 למסמכי המכרז.</t>
  </si>
  <si>
    <t>לצורך הוכחת עמידתו בתנאי הסף המפורט בסעיף ‎6.2.1 לעיל ובחינת האיכות בסעיף ‎10.6.1 להלן, המציע יספק פרטים אודות ניסיונו בניהול פרויקטים שכללו ביצוע פעילות רכש בחמש השנים האחרונות. הפרטים יסופקו בהתאם לנדרש בנספח ב'2 למסמכי המכרז. כמו כן יצרף המציע תצהיר חתום ע"י עו"ד לעניין עמידת המציע בהיקפים הנדרשים של הוראות התשלום בהתאם לנוסח נספח ב'2.1.
על המציע לצרף רשימת לקוחות להם סיפק המציע את השירותים נשואי מכרז זה. המשרד שומר לעצמו את הזכות לפנות ללקוחות אלו לצורך התרשמות בגין ניסיון עבר.</t>
  </si>
  <si>
    <t>לצורך הוכחת עמידת המציע בתנאי הסף המפורטים בסעיף ‎6.2.4לעיל ובחינת האיכות בסעיף ‎10.6.2 להלן, המציע יספק פרטים אודות מנהל הפרויקט, שיהיה זמין לאספקת השירותים במידה ויזכה. הפרטים יסופקו באמצעות מסמך קורות חיים עדכני ותעודות המעידות על השכלה וכן מילוי פרטי המנהל בהתאם לנדרש בנספח ב'3 למסמכי המכרז. כמו כן יצרף המציע תצהיר חתום ע"י עו"ד לעניין עמידת המנהל בתנאי הסף ‎6.2.4 בהתאם לנוסח נספח ב'3.1. 
על המציע לצרף רשימת לקוחות להם סיפק מנהל הפרויקט המוצע את השירותים נשואי מכרז זה. המשרד שומר לעצמו את הזכות לפנות ללקוחות אלו לצורך התרשמות בגין ניסיון עבר.</t>
  </si>
  <si>
    <t>ככל שמנהל הפרויקט מטעמו אינו מועסק על ידי המציע, יצרף המציע הסכם מותנה והתחייבות של מנהל הפרויקט המיועדים למתן השירותים להשתתף בהצעתו של המציע ולהיות זמינים באופן מלא לאספקת השירותים במידה והמציע יזכה במכרז.</t>
  </si>
  <si>
    <t>לצורך בחינת האיכות בסעיף ‎10.6.3 להלן, המציע יכין ויצרף להצעתו תכנית עבודה כתובה (מתודולוגיה) לביצוע השירותים הנדרשים, בה יציג כיצד בכוונתו ליישם ולהפעיל את הדרישות והמטלות המופיעות במפרט השירותים על נספחיו.
התוכנית תצורף כנספח ב'8 על גבי מסמך מודפס בן לכל היותר 10 עמודים ותכלול את מתודולוגיית העבודה המוצעת לביצוע כלל השירותים המבוקשים.</t>
  </si>
  <si>
    <t>לצורך בחינת האיכות בסעיף ‎10.6.4 להלן, המציע יצרף להצעתו מסמך ובו תיאור הפתרון המוצע למערכת הממוחשבת בה ייעשה שימוש בפרויקט. יש להציג בשלב הגשת ההצעה איפיון לפתרון מלא לשימושי המערכת: נתוני מזמיני רכש, מאגרי ספקים בתחומים שונים, פנייה לספקים לביצוע תיחורים, השוואת מחירים, הוצאת וקליטת הזמנות, ביצוע פילוחים והפקת דוחו"ת, כמפורט בנספחים א'1 + א'2 למסמכי המכרז.</t>
  </si>
  <si>
    <t>רשימת הפרטים בהצעת המציע, שהמציע מעוניין שיהיו חסויים במידה והוא יזכה, על פי האמור בסעיף ‎18 לפרק זה.</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</si>
  <si>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</si>
  <si>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ניסיון מנהל הפרויקט בניהול פרויקטי רכש או כמנהל רכש</t>
  </si>
  <si>
    <t>תכנית עבודה ומתודולוגיה</t>
  </si>
  <si>
    <t>איכות הפתרון המוצע למערכת הממוחשבת</t>
  </si>
  <si>
    <t>ראיון לצוות המוצע</t>
  </si>
  <si>
    <t>10.6.1</t>
  </si>
  <si>
    <t>10.6.2</t>
  </si>
  <si>
    <t>10.6.3</t>
  </si>
  <si>
    <t>10.6.4</t>
  </si>
  <si>
    <t>10.6.5</t>
  </si>
  <si>
    <t>שיטת ניהול מאגרי הרכש והשירותים, לרבות התייחסות למערך ההתקשרות החוזית עם ספקי פריטי הרכש והשירותים (לרבות מנגנוני SLA)</t>
  </si>
  <si>
    <t>התרשמות מתהליכי הטמעת העבודה כולל העבודה עם המערכת הממוחשבת, כולל הדרכות למשתמשים, מוקד הפניות  שיופעל בפרויקט, ליווי המשרד ועובדי הספריות, ניהול ספקי המשנה.</t>
  </si>
  <si>
    <t>שיטת העבודה לביצוע הרכש - עם המשרד ועם הספריות ועם הספקים</t>
  </si>
  <si>
    <t>סך הכל ניקוד למציע</t>
  </si>
  <si>
    <t>יבחן ניסיונו של  המציע בביצוע פעילות רכש בחמש השנים האחרונות.
ייבחנו עד 5 פרויקטים.
יש למלא מספר פרייקטים בעמודת הנימוק</t>
  </si>
  <si>
    <t>ייבחן ניסיונו של  המציע בניהול פרויקטים הכוללים ניהול רכש, מעקב ודיווח על תפעול ורכש לרבות בקרה תקציבית באמצעות מערכת ממוחשבת בחמש השנים האחרונות.
ייבחנו עד 5 פרויקטים. 
יש למלא מספר פרוייקטים בעמודת הנימוק.</t>
  </si>
  <si>
    <t>עבור כל פרויקט בו  ניהל וביצע המציע בכל שנה 500-2,000 הוראות תשלום בשנה, יקבל המציע 1 נק'.</t>
  </si>
  <si>
    <t>עבור כל פרויקט בו  ניהל וביצע המציע בכל שנה 2,001-5,000 הוראות תשלום , יקבל המציע 2 נק'.</t>
  </si>
  <si>
    <t>עבור כל פרויקט בו  ניהל וביצע המציע בכל שנה מעל 10,000 הוראות תשלום, יקבל המציע 5 נק'.</t>
  </si>
  <si>
    <t>עבור כל פרויקט בו  ניהל וביצע המציע בכל שנה 5001-10,000 הוראות תשלום , יקבל המציע  4 נק'.</t>
  </si>
  <si>
    <t>עבור כל פרויקט אשר נמשך לכל הפחות שנתיים בהיקף שנתי ממוצע של מעל 20 מיליון ₪, יקבל המציע 3.5 נק', עד מקסימום שני פרויקטים ובסה"כ 7 נקודות.</t>
  </si>
  <si>
    <t>עבור כל פרויקט אשר נמשך לכל הפחות שנתיים בהיקף שנתי ממוצע של מעל 10 מיליון ₪, יקבל המציע 2.5 נק', עד מקסימום שני פרויקטים ובסה"כ 5 נקודות.</t>
  </si>
  <si>
    <t xml:space="preserve">עבור כל שנת ניסיון כמנהל רכש ו/או בניהול פרויקטי רכש, מעבר ל 4 שנים כנדרש בתנאי הסף ‎6.2.4.2, יקבל המציע 1 נק' ועד 3 נק' עבור ניסיון של שבע שנים (כולל הנדרש בתנאי הסף). </t>
  </si>
  <si>
    <t>סך הכל ניקוד למנהל</t>
  </si>
  <si>
    <t>ייבחנו מספר שנות ניסיונו של מנהל הפרויקט המוצע בניהול פרויקטי רכש הכוללים ניהול רכש, מעקב ודיווח על תפעול ורכש לרבות בקרה תקציבית באמצעות מערכת ממוחשבת בחמש השנים האחרונות.
לחלופין, ייבחנו מספר שנות ניסיונו של מנהל הפרויקט המוצע כמנהל רכש ב- 7 השנים האחרונות, מעבר לנדרש בתנאי סף ‎6.2.4.2(ארבע שנים). 
יש למלא מספר פרויקטים/שנים (לפי העניין) בעמודת הנימוק</t>
  </si>
  <si>
    <t>תיבחן התכנית הכתובה לביצוע השירותים, כמפורט בסעיף ‎7.17 לעיל. התכנית תוגש במסגרת מסמכי ההצעה כנספח ב'8. יש להגיש תכנית בת 10 עמודים לכל היותר.</t>
  </si>
  <si>
    <t>הניקוד יינתן ע"פ התרשמות מהתכנית לפי המפורט בלשונית:</t>
  </si>
  <si>
    <t xml:space="preserve"> המשרד יזמן את הצוות המוצע מטעם המציע להצגת איכות הפתרון המוצע על ידו למערכת ממוחשבת המותאמת לכל דרישות המשרד. הצגת המערכת תתקיים במסגרת הראיון לנציגי המציע (ראו להלן).
2. המציע יציג בהרחבה את הפתרון המוצע שהוצג בתכנית העבודה שהוגשה במסגרת נספח ב'8 שצירף להצעתו. המציע יציג באמצעות מצגת במהלכה יידרש בין היתר להדגים את הפתרון שתואר על ידו בעת הגשת ההצעה כנדרש בסעיף ‎7.18 לעיל, וכן לענות לשאלות נציגי המשרד באמצעות המחשה בפועל של התאמת המערכת לשירותים המבוקשים ע"י המשרד.
3. במצגת ישתתפו נציג הנהלת המציע, מנהל הפרויקט המוצע וכן כל גורם רלוונטי ומשמעותי שצפוי לספק את השירותים מטעם המציע, בהתאם לתכנית העבודה המוצעת (מנהל ספקים והזמנות, מנהל חשבונות, ממונה/ ספק מחשוב). ניהול הליך המצגת ייערך על ידי נציגי המשרד. אורך המצגת – כשעה.</t>
  </si>
  <si>
    <t>במהלך בחינת התכנית הכתובה והמצגת ייבחנו הקריטריונים המפורטים בלשונית ע"י ועדת משנה שתורכב מנציגי המשרד.</t>
  </si>
  <si>
    <t>במהלך הראיון ייבחנו הקריטריונים המפורטים בלשונית ע"י ועדת משנה שתורכב מנציגי המשרד.</t>
  </si>
  <si>
    <t xml:space="preserve">המשרד יערוך לצוות המוצע מטעם המציע ראיון לצורך התרשמות.
הראיון כולו יימשך כ-45 דקות וישתתפו בו נציג הנהלת המציע, מנהל הפרויקט המוצע וכן כל גורם רלוונטי ומשמעותי שצפוי לספק את השירותים מטעם המציע, בהתאם לתכנית העבודה המוצעת כמפורט בסעיף ‎7.11 לעיל (מנהל ספקים והזמנות, מנהל חשבונות, ממונה/ספק מחשוב). הראיון ייערך על ידי נציגי המשרד. </t>
  </si>
  <si>
    <t>ראיון</t>
  </si>
  <si>
    <t>התרשמות נציגי המשרד מהבנת הצוות המוצע את פרטי הפרויקט ואת מורכבותו, והתרשמות ממחויבותו להפעלת הפרויקט.</t>
  </si>
  <si>
    <t>התרשמות מניסיון הצוות בעבודה משולבת גורמים רבים (ממשלתיים, עירוניים ופרטיים) ובפרט בתחומי ניהול ספקים ורכש.</t>
  </si>
  <si>
    <t>רמתו האישית והמקצועית של מנהל הפרויקט והיכרותו עם תחומי רכש מגוונים וניהול פרויקטים דומים.</t>
  </si>
  <si>
    <t>מקור</t>
  </si>
  <si>
    <t>תכנית כתובה</t>
  </si>
  <si>
    <t>מצגת</t>
  </si>
  <si>
    <t>התאמת הפתרון המוצע לדרישות מפרט השירותים (נספח א'_א'1+א'2)</t>
  </si>
  <si>
    <t>התאמה אופטימלית לדרישות – 10 נק'
התאמה חלקית – 5 נק'.
חסור התאמה / פתרון אינו רלוונטי – 0 נק'.</t>
  </si>
  <si>
    <t>הפתרון המוצע למערכת</t>
  </si>
  <si>
    <t>ניסיון קודם ביישום הפתרון המוצע בפרויקטים דומים</t>
  </si>
  <si>
    <t>ניסיון במספר פרויקטים דומים – 10 נק'.
- ניסיון בפרויקט דומה אחד – 7 נק'.
ניסיון  בפרויקטים שאינם דומים – 5 נק'.
חסר ניסיון רלוונטי – 0 נק'.</t>
  </si>
  <si>
    <t>יעילות וקלות תהליך הטמעת המערכת</t>
  </si>
  <si>
    <t>ממשק המשתמש המוצע</t>
  </si>
  <si>
    <t>סך הכל ניקוד לתכנית הכתובה</t>
  </si>
  <si>
    <t>סך הכל ניקוד למצגת</t>
  </si>
  <si>
    <t>סך הכל ניקוד</t>
  </si>
  <si>
    <t>יש לתת ניקוד בין 0 ל-10</t>
  </si>
  <si>
    <t>הצעת מחיר חודשית קבועה (ריטיינר) עבור ניהול פרויקט רכש הספריות.</t>
  </si>
  <si>
    <t>הצעת מחיר חודשית קבועה (ריטיינר) עבור אספקה, הטמעה, תפעול, אחריות ותחזוקה של המערכת הממוחשבת לניהול הפרויקט.</t>
  </si>
  <si>
    <t>סך הכל מחיר לחישוב</t>
  </si>
  <si>
    <t>התרשמות מהתכנית המוצעת
יש לתת ניקוד בין 0 ל-10 בכל קריטריון</t>
  </si>
  <si>
    <t>סך הכל ציון ראיון (בטווח שבין 1 ל-100)</t>
  </si>
  <si>
    <t xml:space="preserve">המציע בעל ניסיון בניהול פרויקט רכש באמצעות מערכות ממוחשבות הכוללות לכל הפחות, את כלל תתי מערכות הליבה של רכש ובקרה פיננסית, לשלושה לקוחות בפרק זמן שלא יפחת מ-12 חודשים לכל לקוח.
לצורך עמידה בתנאי סף זה רשאי המציע להסתמך על חברות בת של המציע המוחזקות על ידו בשיעור שאינו קטן מ 50%.
</t>
  </si>
  <si>
    <t>לצורך הוכחת עמידת המציע בתנאי הסף המפורט בסעיף ‎6.2.3 לעיל ,המציע יספק פרטים אודות ניסיונו בניהול רכש באמצעות מערכות ממוחשבות.  הפרטים יסופקו בהתאם לנדרש בנספח ב'2 למסמכי המכרז.</t>
  </si>
  <si>
    <t>עבור כל פרויקט בהיקף כספי שנתי ממוצע שבין 15 ל 30 מיליון ₪ - יקבל המציע 1 נק'.</t>
  </si>
  <si>
    <t xml:space="preserve"> עבור כל פרויקט בהיקף כספי שנתי ממוצע שבין 30 ל 50 מיליון ₪ - יקבל המציע 2 נק'.</t>
  </si>
  <si>
    <t>עבור כל פרויקט בהיקף כספי שנתי ממוצע של מעל 50 מיליון ₪ - יקבל המציע 5 נק'.</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</si>
</sst>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b/>
      <sz val="12"/>
      <name val="David"/>
      <family val="2"/>
    </font>
    <font>
      <sz val="12"/>
      <name val="David"/>
      <family val="2"/>
    </font>
    <font>
      <b/>
      <sz val="12"/>
      <color theme="0"/>
      <name val="David"/>
      <family val="2"/>
    </font>
    <font>
      <b/>
      <sz val="12"/>
      <color theme="4" tint="0.79998168889431442"/>
      <name val="David"/>
      <family val="2"/>
    </font>
    <font>
      <b/>
      <sz val="11"/>
      <name val="David"/>
      <family val="2"/>
    </font>
    <font>
      <b/>
      <sz val="15"/>
      <color theme="1"/>
      <name val="Times New Roman"/>
      <family val="1"/>
      <scheme val="major"/>
    </font>
    <font>
      <b/>
      <sz val="13"/>
      <color theme="1"/>
      <name val="Times New Roman"/>
      <family val="1"/>
      <scheme val="major"/>
    </font>
    <font>
      <b/>
      <sz val="16"/>
      <color theme="1"/>
      <name val="David"/>
      <family val="2"/>
    </font>
  </fonts>
  <fills count="2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6" tint="-0.249977111117893"/>
        <bgColor theme="8" tint="0.79998168889431442"/>
      </patternFill>
    </fill>
    <fill>
      <patternFill patternType="solid">
        <fgColor theme="7"/>
        <bgColor indexed="64"/>
      </patternFill>
    </fill>
    <fill>
      <patternFill patternType="solid">
        <fgColor rgb="FFFFC000"/>
        <bgColor indexed="64"/>
      </patternFill>
    </fill>
    <fill>
      <patternFill patternType="solid">
        <fgColor rgb="FF0070C0"/>
        <bgColor indexed="64"/>
      </patternFill>
    </fill>
  </fills>
  <borders count="50">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71">
    <xf numFmtId="0" fontId="0" fillId="0" borderId="0" xfId="0"/>
    <xf numFmtId="0" fontId="4" fillId="0" borderId="0" xfId="0" applyFont="1"/>
    <xf numFmtId="0" fontId="4" fillId="0" borderId="0" xfId="0" applyFont="1" applyProtection="1">
      <protection hidden="1"/>
    </xf>
    <xf numFmtId="2" fontId="3" fillId="13" borderId="14" xfId="0" applyNumberFormat="1" applyFont="1" applyFill="1" applyBorder="1" applyAlignment="1" applyProtection="1">
      <alignment horizontal="center" vertical="center"/>
      <protection hidden="1"/>
    </xf>
    <xf numFmtId="9" fontId="3" fillId="5" borderId="31" xfId="0" applyNumberFormat="1" applyFont="1" applyFill="1" applyBorder="1" applyAlignment="1" applyProtection="1">
      <alignment horizontal="center" vertical="center"/>
      <protection hidden="1"/>
    </xf>
    <xf numFmtId="2" fontId="3" fillId="5" borderId="15" xfId="0" applyNumberFormat="1" applyFont="1" applyFill="1" applyBorder="1" applyAlignment="1" applyProtection="1">
      <alignment horizontal="center" vertical="center"/>
      <protection hidden="1"/>
    </xf>
    <xf numFmtId="9" fontId="3" fillId="5" borderId="28" xfId="0" applyNumberFormat="1" applyFont="1" applyFill="1" applyBorder="1" applyAlignment="1" applyProtection="1">
      <alignment horizontal="center" vertical="center"/>
      <protection hidden="1"/>
    </xf>
    <xf numFmtId="164" fontId="3" fillId="5" borderId="14" xfId="0" applyNumberFormat="1" applyFont="1" applyFill="1" applyBorder="1" applyAlignment="1" applyProtection="1">
      <alignment horizontal="center" vertical="center"/>
      <protection hidden="1"/>
    </xf>
    <xf numFmtId="9" fontId="7" fillId="14" borderId="32" xfId="0" applyNumberFormat="1" applyFont="1" applyFill="1" applyBorder="1" applyAlignment="1" applyProtection="1">
      <alignment horizontal="center" vertical="center"/>
      <protection hidden="1"/>
    </xf>
    <xf numFmtId="2" fontId="7" fillId="14" borderId="9" xfId="0" applyNumberFormat="1" applyFont="1" applyFill="1" applyBorder="1" applyAlignment="1" applyProtection="1">
      <alignment horizontal="center" vertical="center"/>
      <protection hidden="1"/>
    </xf>
    <xf numFmtId="0" fontId="3" fillId="15" borderId="14" xfId="0" applyFont="1" applyFill="1" applyBorder="1" applyAlignment="1" applyProtection="1">
      <alignment horizontal="center" vertical="center"/>
      <protection hidden="1"/>
    </xf>
    <xf numFmtId="9" fontId="4" fillId="0" borderId="0" xfId="0" applyNumberFormat="1" applyFont="1"/>
    <xf numFmtId="0" fontId="3" fillId="2" borderId="10" xfId="0" applyFont="1" applyFill="1" applyBorder="1" applyAlignment="1" applyProtection="1">
      <alignment horizontal="center" vertical="center" wrapText="1" readingOrder="2"/>
      <protection hidden="1"/>
    </xf>
    <xf numFmtId="0" fontId="3" fillId="2" borderId="10" xfId="0" applyFont="1" applyFill="1" applyBorder="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0" borderId="0" xfId="0" applyFont="1" applyBorder="1" applyProtection="1">
      <protection hidden="1"/>
    </xf>
    <xf numFmtId="0" fontId="4" fillId="4" borderId="16" xfId="0" applyFont="1" applyFill="1" applyBorder="1" applyAlignment="1" applyProtection="1">
      <alignment horizontal="center" vertical="center" wrapText="1"/>
      <protection locked="0"/>
    </xf>
    <xf numFmtId="0" fontId="4" fillId="7" borderId="37" xfId="0" applyFont="1" applyFill="1" applyBorder="1" applyAlignment="1">
      <alignment horizontal="center" vertical="center" wrapText="1"/>
    </xf>
    <xf numFmtId="0" fontId="4" fillId="6" borderId="15" xfId="0" applyFont="1" applyFill="1" applyBorder="1" applyAlignment="1" applyProtection="1">
      <alignment vertical="center" wrapText="1" readingOrder="2"/>
      <protection hidden="1"/>
    </xf>
    <xf numFmtId="0" fontId="4" fillId="4" borderId="12" xfId="0" applyFont="1" applyFill="1" applyBorder="1" applyAlignment="1" applyProtection="1">
      <alignment horizontal="center" vertical="center" wrapText="1"/>
      <protection locked="0"/>
    </xf>
    <xf numFmtId="0" fontId="1" fillId="2" borderId="14" xfId="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hidden="1"/>
    </xf>
    <xf numFmtId="0" fontId="3" fillId="12" borderId="1" xfId="0" applyFont="1" applyFill="1" applyBorder="1" applyAlignment="1" applyProtection="1">
      <alignment horizontal="center" vertical="center" readingOrder="2"/>
      <protection hidden="1"/>
    </xf>
    <xf numFmtId="0" fontId="3" fillId="18" borderId="47" xfId="0" applyFont="1" applyFill="1" applyBorder="1" applyAlignment="1">
      <alignment horizontal="center" vertical="center" wrapText="1"/>
    </xf>
    <xf numFmtId="0" fontId="3" fillId="18" borderId="26" xfId="0" applyFont="1" applyFill="1" applyBorder="1" applyAlignment="1">
      <alignment horizontal="center" vertical="center" wrapText="1"/>
    </xf>
    <xf numFmtId="0" fontId="3" fillId="18" borderId="42" xfId="0" applyFont="1" applyFill="1" applyBorder="1" applyAlignment="1">
      <alignment horizontal="center" vertical="center" wrapText="1"/>
    </xf>
    <xf numFmtId="0" fontId="4" fillId="0" borderId="46" xfId="0" applyFont="1" applyBorder="1" applyAlignment="1">
      <alignment vertical="center" wrapText="1"/>
    </xf>
    <xf numFmtId="0" fontId="4" fillId="0" borderId="11" xfId="0" applyFont="1" applyBorder="1" applyAlignment="1">
      <alignment vertical="center" wrapText="1"/>
    </xf>
    <xf numFmtId="49" fontId="3" fillId="3" borderId="7" xfId="0" applyNumberFormat="1" applyFont="1" applyFill="1" applyBorder="1" applyAlignment="1" applyProtection="1">
      <alignment horizontal="center" vertical="center"/>
      <protection hidden="1"/>
    </xf>
    <xf numFmtId="0" fontId="4" fillId="4" borderId="46"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25"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wrapText="1"/>
      <protection hidden="1"/>
    </xf>
    <xf numFmtId="0" fontId="3" fillId="2" borderId="12" xfId="0" applyFont="1" applyFill="1" applyBorder="1" applyAlignment="1" applyProtection="1">
      <alignment horizontal="center" vertical="center" wrapText="1"/>
      <protection hidden="1"/>
    </xf>
    <xf numFmtId="0" fontId="4" fillId="6" borderId="37" xfId="0" applyFont="1" applyFill="1" applyBorder="1" applyAlignment="1" applyProtection="1">
      <alignment vertical="center" wrapText="1" readingOrder="2"/>
      <protection hidden="1"/>
    </xf>
    <xf numFmtId="0" fontId="4" fillId="5" borderId="37" xfId="0" applyFont="1" applyFill="1" applyBorder="1" applyAlignment="1" applyProtection="1">
      <alignment horizontal="right" vertical="center" wrapText="1" readingOrder="2"/>
      <protection hidden="1"/>
    </xf>
    <xf numFmtId="0" fontId="3" fillId="4" borderId="36" xfId="0" applyFont="1" applyFill="1" applyBorder="1" applyAlignment="1" applyProtection="1">
      <alignment horizontal="center" vertical="center"/>
      <protection hidden="1"/>
    </xf>
    <xf numFmtId="0" fontId="3" fillId="2" borderId="5" xfId="0" applyFont="1" applyFill="1" applyBorder="1" applyAlignment="1" applyProtection="1">
      <alignment horizontal="center" wrapText="1"/>
      <protection hidden="1"/>
    </xf>
    <xf numFmtId="49" fontId="3" fillId="6" borderId="45" xfId="0" applyNumberFormat="1" applyFont="1" applyFill="1" applyBorder="1" applyAlignment="1" applyProtection="1">
      <alignment horizontal="center" vertical="center" readingOrder="2"/>
      <protection hidden="1"/>
    </xf>
    <xf numFmtId="0" fontId="4" fillId="6" borderId="44" xfId="0" applyFont="1" applyFill="1" applyBorder="1" applyAlignment="1" applyProtection="1">
      <alignment vertical="center" wrapText="1" readingOrder="2"/>
      <protection hidden="1"/>
    </xf>
    <xf numFmtId="49" fontId="3" fillId="3" borderId="38" xfId="0" applyNumberFormat="1" applyFont="1" applyFill="1" applyBorder="1" applyAlignment="1" applyProtection="1">
      <alignment horizontal="center" vertical="center"/>
      <protection hidden="1"/>
    </xf>
    <xf numFmtId="0" fontId="3" fillId="3" borderId="41" xfId="0" applyFont="1" applyFill="1" applyBorder="1" applyAlignment="1" applyProtection="1">
      <alignment horizontal="center" vertical="center" wrapText="1"/>
      <protection hidden="1"/>
    </xf>
    <xf numFmtId="0" fontId="4" fillId="6" borderId="39" xfId="0" applyFont="1" applyFill="1" applyBorder="1" applyAlignment="1" applyProtection="1">
      <alignment vertical="center" wrapText="1" readingOrder="2"/>
      <protection hidden="1"/>
    </xf>
    <xf numFmtId="0" fontId="3" fillId="3" borderId="41" xfId="0" applyNumberFormat="1" applyFont="1" applyFill="1" applyBorder="1" applyAlignment="1" applyProtection="1">
      <alignment horizontal="center" vertical="center" wrapText="1" readingOrder="2"/>
      <protection hidden="1"/>
    </xf>
    <xf numFmtId="49" fontId="3" fillId="6" borderId="24" xfId="0" applyNumberFormat="1" applyFont="1" applyFill="1" applyBorder="1" applyAlignment="1" applyProtection="1">
      <alignment horizontal="center" vertical="center" readingOrder="2"/>
      <protection hidden="1"/>
    </xf>
    <xf numFmtId="49" fontId="3" fillId="6" borderId="48" xfId="0" applyNumberFormat="1" applyFont="1" applyFill="1" applyBorder="1" applyAlignment="1" applyProtection="1">
      <alignment horizontal="center" vertical="center" readingOrder="2"/>
      <protection hidden="1"/>
    </xf>
    <xf numFmtId="0" fontId="3" fillId="9" borderId="3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4" fillId="17" borderId="43" xfId="0" applyFont="1" applyFill="1" applyBorder="1" applyAlignment="1">
      <alignment horizontal="center" vertical="center" wrapText="1"/>
    </xf>
    <xf numFmtId="0" fontId="3" fillId="9" borderId="37" xfId="0" applyFont="1" applyFill="1" applyBorder="1" applyAlignment="1">
      <alignment horizontal="center" vertical="center" wrapText="1"/>
    </xf>
    <xf numFmtId="0" fontId="3" fillId="0" borderId="8" xfId="0" applyFont="1" applyBorder="1" applyAlignment="1">
      <alignment horizontal="center"/>
    </xf>
    <xf numFmtId="0" fontId="3" fillId="3" borderId="38" xfId="0" applyFont="1" applyFill="1" applyBorder="1" applyAlignment="1">
      <alignment horizontal="center" wrapText="1"/>
    </xf>
    <xf numFmtId="0" fontId="3" fillId="7" borderId="44" xfId="0" applyFont="1" applyFill="1" applyBorder="1" applyAlignment="1">
      <alignment horizontal="center" vertical="center" wrapText="1"/>
    </xf>
    <xf numFmtId="49" fontId="3" fillId="3" borderId="2" xfId="0" applyNumberFormat="1" applyFont="1" applyFill="1" applyBorder="1" applyAlignment="1" applyProtection="1">
      <alignment horizontal="center" vertical="center" wrapText="1"/>
      <protection hidden="1"/>
    </xf>
    <xf numFmtId="0" fontId="4" fillId="6" borderId="5" xfId="0" applyFont="1" applyFill="1" applyBorder="1" applyAlignment="1" applyProtection="1">
      <alignment vertical="center" wrapText="1" readingOrder="2"/>
      <protection hidden="1"/>
    </xf>
    <xf numFmtId="0" fontId="10" fillId="20" borderId="29" xfId="0" applyFont="1" applyFill="1" applyBorder="1" applyAlignment="1" applyProtection="1">
      <alignment horizontal="center" vertical="center"/>
      <protection hidden="1"/>
    </xf>
    <xf numFmtId="0" fontId="11" fillId="17" borderId="6" xfId="0" applyFont="1" applyFill="1" applyBorder="1" applyAlignment="1" applyProtection="1">
      <alignment horizontal="center" vertical="center" wrapText="1"/>
      <protection hidden="1"/>
    </xf>
    <xf numFmtId="0" fontId="11" fillId="17" borderId="20" xfId="0" applyFont="1" applyFill="1" applyBorder="1" applyAlignment="1" applyProtection="1">
      <alignment horizontal="center" vertical="center" wrapText="1"/>
      <protection hidden="1"/>
    </xf>
    <xf numFmtId="0" fontId="3" fillId="4" borderId="35" xfId="0" applyFont="1" applyFill="1" applyBorder="1" applyAlignment="1" applyProtection="1">
      <alignment horizontal="center" vertical="center"/>
      <protection hidden="1"/>
    </xf>
    <xf numFmtId="0" fontId="4" fillId="5" borderId="39" xfId="0" applyFont="1" applyFill="1" applyBorder="1" applyAlignment="1" applyProtection="1">
      <alignment horizontal="right" vertical="center" wrapText="1" readingOrder="2"/>
      <protection hidden="1"/>
    </xf>
    <xf numFmtId="0" fontId="4" fillId="0" borderId="31" xfId="0" applyFont="1" applyBorder="1" applyAlignment="1">
      <alignment vertical="center" wrapText="1"/>
    </xf>
    <xf numFmtId="0" fontId="4" fillId="0" borderId="43" xfId="0" applyFont="1" applyBorder="1" applyAlignment="1">
      <alignment vertical="center" wrapText="1"/>
    </xf>
    <xf numFmtId="9" fontId="3" fillId="5" borderId="33" xfId="0" applyNumberFormat="1" applyFont="1" applyFill="1" applyBorder="1" applyAlignment="1" applyProtection="1">
      <alignment vertical="center"/>
      <protection hidden="1"/>
    </xf>
    <xf numFmtId="9" fontId="3" fillId="5" borderId="34" xfId="0" applyNumberFormat="1" applyFont="1" applyFill="1" applyBorder="1" applyAlignment="1" applyProtection="1">
      <alignment vertical="center"/>
      <protection hidden="1"/>
    </xf>
    <xf numFmtId="0" fontId="3" fillId="7" borderId="47" xfId="0" applyFont="1" applyFill="1" applyBorder="1" applyAlignment="1">
      <alignment wrapText="1"/>
    </xf>
    <xf numFmtId="0" fontId="3" fillId="9" borderId="39" xfId="0" applyFont="1" applyFill="1" applyBorder="1" applyAlignment="1">
      <alignment horizontal="center" vertical="center" wrapText="1"/>
    </xf>
    <xf numFmtId="0" fontId="8" fillId="19" borderId="21" xfId="0" applyFont="1" applyFill="1" applyBorder="1" applyAlignment="1">
      <alignment horizontal="center" vertical="center" wrapText="1"/>
    </xf>
    <xf numFmtId="0" fontId="4" fillId="0" borderId="0" xfId="0" applyFont="1" applyAlignment="1">
      <alignment wrapText="1"/>
    </xf>
    <xf numFmtId="0" fontId="4" fillId="4" borderId="27"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2" fontId="3" fillId="4" borderId="36" xfId="0" applyNumberFormat="1" applyFont="1" applyFill="1" applyBorder="1" applyAlignment="1" applyProtection="1">
      <alignment horizontal="center" vertical="center"/>
      <protection hidden="1"/>
    </xf>
    <xf numFmtId="2" fontId="3" fillId="4" borderId="35" xfId="0" applyNumberFormat="1" applyFont="1" applyFill="1" applyBorder="1" applyAlignment="1" applyProtection="1">
      <alignment horizontal="center" vertical="center"/>
      <protection hidden="1"/>
    </xf>
    <xf numFmtId="0" fontId="0" fillId="0" borderId="0" xfId="0" applyAlignment="1">
      <alignment wrapText="1"/>
    </xf>
    <xf numFmtId="0" fontId="5" fillId="7" borderId="37" xfId="0" applyFont="1" applyFill="1" applyBorder="1" applyAlignment="1" applyProtection="1">
      <alignment horizontal="center" vertical="center" wrapText="1" readingOrder="2"/>
      <protection hidden="1"/>
    </xf>
    <xf numFmtId="0" fontId="8" fillId="19" borderId="21" xfId="0" applyFont="1" applyFill="1" applyBorder="1" applyAlignment="1">
      <alignment horizontal="center" vertical="center" wrapText="1"/>
    </xf>
    <xf numFmtId="9" fontId="4" fillId="0" borderId="0" xfId="0" applyNumberFormat="1" applyFont="1" applyAlignment="1">
      <alignment wrapText="1"/>
    </xf>
    <xf numFmtId="164" fontId="6" fillId="8" borderId="37" xfId="0" applyNumberFormat="1" applyFont="1" applyFill="1" applyBorder="1" applyAlignment="1" applyProtection="1">
      <alignment horizontal="center" vertical="center" wrapText="1" readingOrder="2"/>
      <protection hidden="1"/>
    </xf>
    <xf numFmtId="2" fontId="9" fillId="8" borderId="37" xfId="0" applyNumberFormat="1" applyFont="1" applyFill="1" applyBorder="1" applyAlignment="1" applyProtection="1">
      <alignment horizontal="center" vertical="center" wrapText="1" readingOrder="2"/>
      <protection hidden="1"/>
    </xf>
    <xf numFmtId="0" fontId="5" fillId="9" borderId="37" xfId="0" applyFont="1" applyFill="1" applyBorder="1" applyAlignment="1" applyProtection="1">
      <alignment horizontal="right" vertical="top" wrapText="1" readingOrder="2"/>
      <protection hidden="1"/>
    </xf>
    <xf numFmtId="0" fontId="5" fillId="9" borderId="37" xfId="0" applyFont="1" applyFill="1" applyBorder="1" applyAlignment="1" applyProtection="1">
      <alignment horizontal="center" vertical="center" wrapText="1" readingOrder="2"/>
      <protection hidden="1"/>
    </xf>
    <xf numFmtId="1" fontId="7" fillId="10" borderId="37" xfId="2" applyNumberFormat="1" applyFont="1" applyFill="1" applyBorder="1" applyAlignment="1" applyProtection="1">
      <alignment horizontal="center" vertical="center" wrapText="1" readingOrder="2"/>
      <protection hidden="1"/>
    </xf>
    <xf numFmtId="0" fontId="5" fillId="11" borderId="37" xfId="0" applyFont="1" applyFill="1" applyBorder="1" applyAlignment="1" applyProtection="1">
      <alignment horizontal="center" vertical="center" wrapText="1" readingOrder="2"/>
      <protection hidden="1"/>
    </xf>
    <xf numFmtId="0" fontId="3" fillId="9" borderId="39" xfId="0" applyFont="1" applyFill="1" applyBorder="1" applyAlignment="1">
      <alignment horizontal="right" vertical="top" wrapText="1"/>
    </xf>
    <xf numFmtId="0" fontId="3" fillId="9" borderId="37" xfId="0" applyFont="1" applyFill="1" applyBorder="1" applyAlignment="1">
      <alignment horizontal="right" vertical="top" wrapText="1"/>
    </xf>
    <xf numFmtId="0" fontId="3" fillId="18" borderId="37" xfId="0" applyFont="1" applyFill="1" applyBorder="1" applyAlignment="1">
      <alignment horizontal="center" vertical="center" wrapText="1"/>
    </xf>
    <xf numFmtId="0" fontId="4" fillId="0" borderId="37" xfId="0" applyFont="1" applyBorder="1" applyAlignment="1">
      <alignment vertical="center" wrapText="1"/>
    </xf>
    <xf numFmtId="0" fontId="3" fillId="0" borderId="0" xfId="0" applyFont="1"/>
    <xf numFmtId="10" fontId="3" fillId="9" borderId="9" xfId="0" applyNumberFormat="1" applyFont="1" applyFill="1" applyBorder="1" applyAlignment="1">
      <alignment horizontal="center" vertical="center" wrapText="1"/>
    </xf>
    <xf numFmtId="0" fontId="4" fillId="6" borderId="15" xfId="0" applyFont="1" applyFill="1" applyBorder="1" applyAlignment="1" applyProtection="1">
      <alignment wrapText="1" readingOrder="2"/>
      <protection hidden="1"/>
    </xf>
    <xf numFmtId="0" fontId="4" fillId="6" borderId="14" xfId="0" applyFont="1" applyFill="1" applyBorder="1" applyAlignment="1" applyProtection="1">
      <alignment vertical="top" wrapText="1" readingOrder="2"/>
      <protection hidden="1"/>
    </xf>
    <xf numFmtId="0" fontId="5" fillId="9" borderId="37" xfId="0" applyFont="1" applyFill="1" applyBorder="1" applyAlignment="1" applyProtection="1">
      <alignment horizontal="right" vertical="top" wrapText="1" readingOrder="2"/>
      <protection hidden="1"/>
    </xf>
    <xf numFmtId="49" fontId="3" fillId="3" borderId="2" xfId="0" applyNumberFormat="1" applyFont="1" applyFill="1" applyBorder="1" applyAlignment="1" applyProtection="1">
      <alignment horizontal="center" vertical="center" wrapText="1" readingOrder="2"/>
      <protection hidden="1"/>
    </xf>
    <xf numFmtId="49" fontId="3" fillId="3" borderId="5" xfId="0" applyNumberFormat="1" applyFont="1" applyFill="1" applyBorder="1" applyAlignment="1" applyProtection="1">
      <alignment horizontal="center" vertical="center" wrapText="1" readingOrder="2"/>
      <protection hidden="1"/>
    </xf>
    <xf numFmtId="49" fontId="3" fillId="3" borderId="4" xfId="0" applyNumberFormat="1" applyFont="1" applyFill="1" applyBorder="1" applyAlignment="1" applyProtection="1">
      <alignment horizontal="center" vertical="center" wrapText="1" readingOrder="2"/>
      <protection hidden="1"/>
    </xf>
    <xf numFmtId="49" fontId="3" fillId="21" borderId="7" xfId="0" applyNumberFormat="1" applyFont="1" applyFill="1" applyBorder="1" applyAlignment="1" applyProtection="1">
      <alignment horizontal="center" vertical="center" wrapText="1"/>
      <protection hidden="1"/>
    </xf>
    <xf numFmtId="49" fontId="3" fillId="21" borderId="8" xfId="0" applyNumberFormat="1" applyFont="1" applyFill="1" applyBorder="1" applyAlignment="1" applyProtection="1">
      <alignment horizontal="center" vertical="center" wrapText="1"/>
      <protection hidden="1"/>
    </xf>
    <xf numFmtId="49" fontId="3" fillId="21" borderId="20" xfId="0" applyNumberFormat="1" applyFont="1" applyFill="1" applyBorder="1" applyAlignment="1" applyProtection="1">
      <alignment horizontal="center" vertical="center" wrapText="1"/>
      <protection hidden="1"/>
    </xf>
    <xf numFmtId="49" fontId="12" fillId="21" borderId="3" xfId="0" applyNumberFormat="1" applyFont="1" applyFill="1" applyBorder="1" applyAlignment="1" applyProtection="1">
      <alignment horizontal="center" vertical="center" wrapText="1"/>
      <protection hidden="1"/>
    </xf>
    <xf numFmtId="49" fontId="12" fillId="21" borderId="21" xfId="0" applyNumberFormat="1" applyFont="1" applyFill="1" applyBorder="1" applyAlignment="1" applyProtection="1">
      <alignment horizontal="center" vertical="center" wrapText="1"/>
      <protection hidden="1"/>
    </xf>
    <xf numFmtId="49" fontId="12" fillId="21" borderId="26" xfId="0" applyNumberFormat="1" applyFont="1" applyFill="1" applyBorder="1" applyAlignment="1" applyProtection="1">
      <alignment horizontal="center" vertical="center" wrapText="1"/>
      <protection hidden="1"/>
    </xf>
    <xf numFmtId="0" fontId="3" fillId="2" borderId="16" xfId="0" applyFont="1" applyFill="1" applyBorder="1" applyAlignment="1" applyProtection="1">
      <alignment horizontal="center" vertical="center" readingOrder="2"/>
      <protection hidden="1"/>
    </xf>
    <xf numFmtId="0" fontId="3" fillId="2" borderId="11" xfId="0" applyFont="1" applyFill="1" applyBorder="1" applyAlignment="1" applyProtection="1">
      <alignment horizontal="center" vertical="center" readingOrder="2"/>
      <protection hidden="1"/>
    </xf>
    <xf numFmtId="0" fontId="3" fillId="2" borderId="21" xfId="0" applyFont="1" applyFill="1" applyBorder="1" applyAlignment="1" applyProtection="1">
      <alignment horizontal="center" vertical="center" wrapText="1"/>
      <protection hidden="1"/>
    </xf>
    <xf numFmtId="0" fontId="3" fillId="2" borderId="26" xfId="0" applyFont="1" applyFill="1" applyBorder="1" applyAlignment="1" applyProtection="1">
      <alignment horizontal="center" vertical="center" wrapText="1"/>
      <protection hidden="1"/>
    </xf>
    <xf numFmtId="49" fontId="3" fillId="21" borderId="19" xfId="0" applyNumberFormat="1" applyFont="1" applyFill="1" applyBorder="1" applyAlignment="1" applyProtection="1">
      <alignment horizontal="center" vertical="center" wrapText="1"/>
      <protection hidden="1"/>
    </xf>
    <xf numFmtId="49" fontId="3" fillId="21" borderId="0" xfId="0" applyNumberFormat="1" applyFont="1" applyFill="1" applyBorder="1" applyAlignment="1" applyProtection="1">
      <alignment horizontal="center" vertical="center" wrapText="1"/>
      <protection hidden="1"/>
    </xf>
    <xf numFmtId="0" fontId="3" fillId="2" borderId="21" xfId="0" applyFont="1" applyFill="1" applyBorder="1" applyAlignment="1" applyProtection="1">
      <alignment horizontal="center" vertical="center" wrapText="1" readingOrder="2"/>
      <protection hidden="1"/>
    </xf>
    <xf numFmtId="0" fontId="3" fillId="2" borderId="26" xfId="0" applyFont="1" applyFill="1" applyBorder="1" applyAlignment="1" applyProtection="1">
      <alignment horizontal="center" vertical="center" wrapText="1" readingOrder="2"/>
      <protection hidden="1"/>
    </xf>
    <xf numFmtId="0" fontId="3" fillId="2" borderId="15"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49" fontId="3" fillId="3" borderId="5" xfId="0" applyNumberFormat="1" applyFont="1" applyFill="1" applyBorder="1" applyAlignment="1" applyProtection="1">
      <alignment horizontal="center" vertical="center" wrapText="1"/>
      <protection hidden="1"/>
    </xf>
    <xf numFmtId="0" fontId="3" fillId="2" borderId="18" xfId="0" applyFont="1" applyFill="1" applyBorder="1" applyAlignment="1" applyProtection="1">
      <alignment horizontal="center" readingOrder="2"/>
      <protection hidden="1"/>
    </xf>
    <xf numFmtId="0" fontId="3" fillId="2" borderId="25" xfId="0" applyFont="1" applyFill="1" applyBorder="1" applyAlignment="1" applyProtection="1">
      <alignment horizontal="center" readingOrder="2"/>
      <protection hidden="1"/>
    </xf>
    <xf numFmtId="0" fontId="3" fillId="2" borderId="0" xfId="0" applyFont="1" applyFill="1" applyBorder="1" applyAlignment="1" applyProtection="1">
      <alignment horizontal="center" readingOrder="2"/>
      <protection hidden="1"/>
    </xf>
    <xf numFmtId="0" fontId="3" fillId="2" borderId="27" xfId="0" applyFont="1" applyFill="1" applyBorder="1" applyAlignment="1" applyProtection="1">
      <alignment horizontal="center" readingOrder="2"/>
      <protection hidden="1"/>
    </xf>
    <xf numFmtId="49" fontId="3" fillId="3" borderId="4" xfId="0" applyNumberFormat="1" applyFont="1" applyFill="1" applyBorder="1" applyAlignment="1" applyProtection="1">
      <alignment horizontal="center" vertical="center" wrapText="1"/>
      <protection hidden="1"/>
    </xf>
    <xf numFmtId="0" fontId="3" fillId="0" borderId="37" xfId="0" applyFont="1" applyBorder="1" applyAlignment="1" applyProtection="1">
      <alignment horizontal="center" vertical="center" wrapText="1"/>
      <protection hidden="1"/>
    </xf>
    <xf numFmtId="0" fontId="5" fillId="7" borderId="37" xfId="0" applyFont="1" applyFill="1" applyBorder="1" applyAlignment="1" applyProtection="1">
      <alignment horizontal="center" vertical="center" wrapText="1" readingOrder="2"/>
      <protection hidden="1"/>
    </xf>
    <xf numFmtId="0" fontId="5" fillId="7" borderId="37" xfId="0" applyNumberFormat="1" applyFont="1" applyFill="1" applyBorder="1" applyAlignment="1" applyProtection="1">
      <alignment horizontal="center" vertical="center" wrapText="1" readingOrder="2"/>
      <protection hidden="1"/>
    </xf>
    <xf numFmtId="2" fontId="7" fillId="10" borderId="37" xfId="0" applyNumberFormat="1" applyFont="1" applyFill="1" applyBorder="1" applyAlignment="1" applyProtection="1">
      <alignment horizontal="center" vertical="center" wrapText="1" readingOrder="2"/>
      <protection hidden="1"/>
    </xf>
    <xf numFmtId="0" fontId="5" fillId="9" borderId="37" xfId="0" applyFont="1" applyFill="1" applyBorder="1" applyAlignment="1" applyProtection="1">
      <alignment horizontal="right" vertical="top" wrapText="1" readingOrder="2"/>
      <protection hidden="1"/>
    </xf>
    <xf numFmtId="0" fontId="5" fillId="9" borderId="37" xfId="0" applyFont="1" applyFill="1" applyBorder="1" applyAlignment="1" applyProtection="1">
      <alignment horizontal="center" vertical="center" wrapText="1" readingOrder="2"/>
      <protection hidden="1"/>
    </xf>
    <xf numFmtId="0" fontId="5" fillId="9" borderId="39" xfId="0" applyFont="1" applyFill="1" applyBorder="1" applyAlignment="1" applyProtection="1">
      <alignment horizontal="center" vertical="center" wrapText="1" readingOrder="2"/>
      <protection hidden="1"/>
    </xf>
    <xf numFmtId="0" fontId="5" fillId="9" borderId="49" xfId="0" applyFont="1" applyFill="1" applyBorder="1" applyAlignment="1" applyProtection="1">
      <alignment horizontal="center" vertical="center" wrapText="1" readingOrder="2"/>
      <protection hidden="1"/>
    </xf>
    <xf numFmtId="0" fontId="5" fillId="9" borderId="44" xfId="0" applyFont="1" applyFill="1" applyBorder="1" applyAlignment="1" applyProtection="1">
      <alignment horizontal="center" vertical="center" wrapText="1" readingOrder="2"/>
      <protection hidden="1"/>
    </xf>
    <xf numFmtId="1" fontId="7" fillId="10" borderId="37" xfId="2" applyNumberFormat="1" applyFont="1" applyFill="1" applyBorder="1" applyAlignment="1" applyProtection="1">
      <alignment horizontal="center" vertical="center" wrapText="1" readingOrder="2"/>
      <protection hidden="1"/>
    </xf>
    <xf numFmtId="0" fontId="5" fillId="9" borderId="37" xfId="0" applyFont="1" applyFill="1" applyBorder="1" applyAlignment="1" applyProtection="1">
      <alignment horizontal="center" vertical="top" wrapText="1" readingOrder="2"/>
      <protection hidden="1"/>
    </xf>
    <xf numFmtId="0" fontId="5" fillId="11" borderId="37" xfId="0" applyFont="1" applyFill="1" applyBorder="1" applyAlignment="1" applyProtection="1">
      <alignment horizontal="center" vertical="center" wrapText="1" readingOrder="2"/>
      <protection hidden="1"/>
    </xf>
    <xf numFmtId="0" fontId="3" fillId="16" borderId="7" xfId="0" applyFont="1" applyFill="1" applyBorder="1" applyAlignment="1" applyProtection="1">
      <alignment horizontal="center" vertical="center" readingOrder="2"/>
      <protection hidden="1"/>
    </xf>
    <xf numFmtId="0" fontId="3" fillId="16" borderId="20" xfId="0" applyFont="1" applyFill="1" applyBorder="1" applyAlignment="1" applyProtection="1">
      <alignment horizontal="center" vertical="center" readingOrder="2"/>
      <protection hidden="1"/>
    </xf>
    <xf numFmtId="0" fontId="4" fillId="18" borderId="18"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18" borderId="48" xfId="0" applyFont="1" applyFill="1" applyBorder="1" applyAlignment="1">
      <alignment horizontal="center" vertical="center" wrapText="1"/>
    </xf>
    <xf numFmtId="0" fontId="4" fillId="18" borderId="46" xfId="0" applyFont="1" applyFill="1" applyBorder="1" applyAlignment="1">
      <alignment horizontal="center" vertical="center" wrapText="1"/>
    </xf>
    <xf numFmtId="0" fontId="4" fillId="0" borderId="30" xfId="0" applyFont="1" applyBorder="1" applyAlignment="1">
      <alignment horizontal="center" vertical="center"/>
    </xf>
    <xf numFmtId="0" fontId="4" fillId="0" borderId="17" xfId="0" applyFont="1" applyBorder="1" applyAlignment="1">
      <alignment horizontal="center" vertical="center"/>
    </xf>
    <xf numFmtId="0" fontId="3" fillId="9" borderId="0" xfId="0" applyFont="1" applyFill="1" applyBorder="1" applyAlignment="1">
      <alignment horizontal="center" vertical="center" wrapText="1"/>
    </xf>
    <xf numFmtId="0" fontId="3" fillId="9" borderId="48" xfId="0" applyFont="1" applyFill="1" applyBorder="1" applyAlignment="1">
      <alignment horizontal="center" vertical="center" wrapText="1"/>
    </xf>
    <xf numFmtId="0" fontId="3" fillId="9" borderId="27" xfId="0" applyFont="1" applyFill="1" applyBorder="1" applyAlignment="1">
      <alignment horizontal="center" vertical="center" wrapText="1"/>
    </xf>
    <xf numFmtId="0" fontId="3" fillId="9" borderId="46" xfId="0" applyFont="1" applyFill="1" applyBorder="1" applyAlignment="1">
      <alignment horizontal="center" vertical="center" wrapText="1"/>
    </xf>
    <xf numFmtId="0" fontId="4" fillId="0" borderId="40" xfId="0" applyFont="1" applyBorder="1" applyAlignment="1">
      <alignment horizontal="center" vertical="center" wrapText="1"/>
    </xf>
    <xf numFmtId="0" fontId="4" fillId="0" borderId="36" xfId="0" applyFont="1" applyBorder="1" applyAlignment="1">
      <alignment horizontal="center" vertical="center" wrapText="1"/>
    </xf>
    <xf numFmtId="0" fontId="3" fillId="9" borderId="39"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3" fillId="22" borderId="40" xfId="0" applyFont="1" applyFill="1" applyBorder="1" applyAlignment="1">
      <alignment horizontal="center" vertical="center" wrapText="1"/>
    </xf>
    <xf numFmtId="0" fontId="3" fillId="22" borderId="24" xfId="0" applyFont="1" applyFill="1" applyBorder="1" applyAlignment="1">
      <alignment horizontal="center" vertical="center" wrapText="1"/>
    </xf>
    <xf numFmtId="0" fontId="3" fillId="22" borderId="36" xfId="0" applyFont="1" applyFill="1" applyBorder="1" applyAlignment="1">
      <alignment horizontal="center" vertical="center" wrapText="1"/>
    </xf>
    <xf numFmtId="9" fontId="3" fillId="9" borderId="37" xfId="0" applyNumberFormat="1" applyFont="1" applyFill="1" applyBorder="1" applyAlignment="1">
      <alignment horizontal="center" vertical="center" wrapText="1"/>
    </xf>
    <xf numFmtId="0" fontId="3" fillId="9" borderId="37" xfId="0" applyFont="1" applyFill="1" applyBorder="1" applyAlignment="1">
      <alignment horizontal="center" vertical="center" wrapText="1"/>
    </xf>
    <xf numFmtId="0" fontId="4" fillId="0" borderId="37" xfId="0" applyFont="1" applyBorder="1" applyAlignment="1">
      <alignment horizontal="center" vertical="center" wrapText="1"/>
    </xf>
    <xf numFmtId="0" fontId="3" fillId="23" borderId="40" xfId="0" applyFont="1" applyFill="1" applyBorder="1" applyAlignment="1">
      <alignment horizontal="center" vertical="center" wrapText="1"/>
    </xf>
    <xf numFmtId="0" fontId="3" fillId="23" borderId="24" xfId="0" applyFont="1" applyFill="1" applyBorder="1" applyAlignment="1">
      <alignment horizontal="center" vertical="center" wrapText="1"/>
    </xf>
    <xf numFmtId="0" fontId="3" fillId="23" borderId="36" xfId="0" applyFont="1" applyFill="1" applyBorder="1" applyAlignment="1">
      <alignment horizontal="center" vertical="center" wrapText="1"/>
    </xf>
    <xf numFmtId="0" fontId="3" fillId="16" borderId="37" xfId="0" applyFont="1" applyFill="1" applyBorder="1" applyAlignment="1" applyProtection="1">
      <alignment horizontal="center" vertical="center" wrapText="1" readingOrder="2"/>
      <protection hidden="1"/>
    </xf>
    <xf numFmtId="0" fontId="4" fillId="18" borderId="37" xfId="0" applyFont="1" applyFill="1" applyBorder="1" applyAlignment="1">
      <alignment horizontal="center" vertical="center" wrapText="1"/>
    </xf>
    <xf numFmtId="0" fontId="4" fillId="0" borderId="23" xfId="0" applyFont="1" applyBorder="1" applyAlignment="1">
      <alignment horizontal="center" vertical="center"/>
    </xf>
    <xf numFmtId="0" fontId="3" fillId="7" borderId="1" xfId="0" applyFont="1" applyFill="1" applyBorder="1" applyAlignment="1">
      <alignment horizontal="center" wrapText="1"/>
    </xf>
    <xf numFmtId="0" fontId="3" fillId="7" borderId="22" xfId="0" applyFont="1" applyFill="1" applyBorder="1" applyAlignment="1">
      <alignment horizontal="center" wrapText="1"/>
    </xf>
    <xf numFmtId="0" fontId="3" fillId="7" borderId="16" xfId="0" applyFont="1" applyFill="1" applyBorder="1" applyAlignment="1">
      <alignment horizontal="center" wrapText="1"/>
    </xf>
    <xf numFmtId="0" fontId="3" fillId="0" borderId="0" xfId="0" applyFont="1" applyBorder="1" applyAlignment="1">
      <alignment horizontal="center"/>
    </xf>
    <xf numFmtId="0" fontId="3" fillId="0" borderId="27" xfId="0" applyFont="1" applyBorder="1" applyAlignment="1">
      <alignment horizontal="center"/>
    </xf>
    <xf numFmtId="0" fontId="3" fillId="12" borderId="30" xfId="0" applyFont="1" applyFill="1" applyBorder="1" applyAlignment="1" applyProtection="1">
      <alignment horizontal="center" vertical="center"/>
      <protection hidden="1"/>
    </xf>
    <xf numFmtId="0" fontId="3" fillId="12" borderId="23" xfId="0" applyFont="1" applyFill="1" applyBorder="1" applyAlignment="1" applyProtection="1">
      <alignment horizontal="center" vertical="center"/>
      <protection hidden="1"/>
    </xf>
    <xf numFmtId="0" fontId="3" fillId="7" borderId="21" xfId="0" applyFont="1" applyFill="1" applyBorder="1" applyAlignment="1">
      <alignment horizontal="center" wrapText="1"/>
    </xf>
  </cellXfs>
  <cellStyles count="3">
    <cellStyle name="Normal" xfId="0" builtinId="0"/>
    <cellStyle name="Percent" xfId="2" builtinId="5"/>
    <cellStyle name="היפר-קישור" xfId="1" builtinId="8"/>
  </cellStyles>
  <dxfs count="116">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rightToLeft="1" tabSelected="1" view="pageBreakPreview" zoomScale="80" zoomScaleNormal="90" zoomScaleSheetLayoutView="80" workbookViewId="0">
      <pane xSplit="2" ySplit="7" topLeftCell="C17" activePane="bottomRight" state="frozen"/>
      <selection pane="topRight" activeCell="C1" sqref="C1"/>
      <selection pane="bottomLeft" activeCell="A8" sqref="A8"/>
      <selection pane="bottomRight" activeCell="C17" sqref="C17"/>
    </sheetView>
  </sheetViews>
  <sheetFormatPr defaultColWidth="9" defaultRowHeight="15.6" x14ac:dyDescent="0.3"/>
  <cols>
    <col min="1" max="1" width="13.19921875" style="1" customWidth="1"/>
    <col min="2" max="2" width="10" style="1" customWidth="1"/>
    <col min="3" max="3" width="82.69921875" style="1" customWidth="1"/>
    <col min="4" max="4" width="22.5" style="1" customWidth="1"/>
    <col min="5" max="5" width="22.59765625" style="1" customWidth="1"/>
    <col min="6" max="6" width="24.3984375" style="1" customWidth="1"/>
    <col min="7" max="7" width="24" style="1" customWidth="1"/>
    <col min="8" max="16384" width="9" style="1"/>
  </cols>
  <sheetData>
    <row r="1" spans="1:7" ht="18.75" customHeight="1" x14ac:dyDescent="0.3">
      <c r="A1" s="118"/>
      <c r="B1" s="119"/>
      <c r="C1" s="115" t="s">
        <v>14</v>
      </c>
      <c r="D1" s="107">
        <v>1</v>
      </c>
      <c r="E1" s="107">
        <v>2</v>
      </c>
      <c r="F1" s="107">
        <v>3</v>
      </c>
      <c r="G1" s="107">
        <v>4</v>
      </c>
    </row>
    <row r="2" spans="1:7" ht="15" customHeight="1" x14ac:dyDescent="0.3">
      <c r="A2" s="120"/>
      <c r="B2" s="121"/>
      <c r="C2" s="116"/>
      <c r="D2" s="108"/>
      <c r="E2" s="108"/>
      <c r="F2" s="108"/>
      <c r="G2" s="108"/>
    </row>
    <row r="3" spans="1:7" x14ac:dyDescent="0.3">
      <c r="A3" s="120"/>
      <c r="B3" s="121"/>
      <c r="C3" s="26" t="s">
        <v>0</v>
      </c>
      <c r="D3" s="12"/>
      <c r="E3" s="12"/>
      <c r="F3" s="12"/>
      <c r="G3" s="12"/>
    </row>
    <row r="4" spans="1:7" x14ac:dyDescent="0.3">
      <c r="A4" s="120"/>
      <c r="B4" s="121"/>
      <c r="C4" s="26" t="s">
        <v>25</v>
      </c>
      <c r="D4" s="12"/>
      <c r="E4" s="12"/>
      <c r="F4" s="12"/>
      <c r="G4" s="12"/>
    </row>
    <row r="5" spans="1:7" x14ac:dyDescent="0.3">
      <c r="A5" s="120"/>
      <c r="B5" s="121"/>
      <c r="C5" s="26" t="s">
        <v>1</v>
      </c>
      <c r="D5" s="13"/>
      <c r="E5" s="13"/>
      <c r="F5" s="13"/>
      <c r="G5" s="13"/>
    </row>
    <row r="6" spans="1:7" x14ac:dyDescent="0.3">
      <c r="A6" s="120"/>
      <c r="B6" s="121"/>
      <c r="C6" s="26" t="s">
        <v>2</v>
      </c>
      <c r="D6" s="14"/>
      <c r="E6" s="14"/>
      <c r="F6" s="14"/>
      <c r="G6" s="14"/>
    </row>
    <row r="7" spans="1:7" ht="16.2" thickBot="1" x14ac:dyDescent="0.35">
      <c r="A7" s="120"/>
      <c r="B7" s="121"/>
      <c r="C7" s="40" t="s">
        <v>26</v>
      </c>
      <c r="D7" s="25"/>
      <c r="E7" s="25"/>
      <c r="F7" s="25"/>
      <c r="G7" s="25"/>
    </row>
    <row r="8" spans="1:7" ht="16.2" thickBot="1" x14ac:dyDescent="0.35">
      <c r="A8" s="44" t="s">
        <v>6</v>
      </c>
      <c r="B8" s="39" t="s">
        <v>3</v>
      </c>
      <c r="C8" s="109" t="s">
        <v>44</v>
      </c>
      <c r="D8" s="109"/>
      <c r="E8" s="109"/>
      <c r="F8" s="109"/>
      <c r="G8" s="110"/>
    </row>
    <row r="9" spans="1:7" ht="17.399999999999999" thickBot="1" x14ac:dyDescent="0.35">
      <c r="A9" s="33"/>
      <c r="B9" s="47" t="s">
        <v>32</v>
      </c>
      <c r="C9" s="48" t="s">
        <v>4</v>
      </c>
      <c r="D9" s="63" t="str">
        <f>IF(COUNTIF(D10:D17,"V")+COUNTIF(D10:D17,"ל.ר.")=8,"V",IF(COUNTIF(D10:D17,"X")&gt;0,"X",IF(COUNTIF(D10:D17,"?")&gt;0,"$","X")))</f>
        <v>X</v>
      </c>
      <c r="E9" s="63" t="str">
        <f>IF(COUNTIF(E10:E17,"V")+COUNTIF(E10:E17,"ל.ר.")=8,"V",IF(COUNTIF(E10:E17,"X")&gt;0,"X",IF(COUNTIF(E10:E17,"?")&gt;0,"$","X")))</f>
        <v>X</v>
      </c>
      <c r="F9" s="63" t="str">
        <f>IF(COUNTIF(F10:F17,"V")+COUNTIF(F10:F17,"ל.ר.")=8,"V",IF(COUNTIF(F10:F17,"X")&gt;0,"X",IF(COUNTIF(F10:F17,"?")&gt;0,"$","X")))</f>
        <v>X</v>
      </c>
      <c r="G9" s="63" t="str">
        <f>IF(COUNTIF(G10:G17,"V")+COUNTIF(G10:G17,"ל.ר.")=8,"V",IF(COUNTIF(G10:G17,"X")&gt;0,"X",IF(COUNTIF(G10:G17,"?")&gt;0,"$","X")))</f>
        <v>X</v>
      </c>
    </row>
    <row r="10" spans="1:7" ht="19.5" customHeight="1" x14ac:dyDescent="0.3">
      <c r="A10" s="117" t="s">
        <v>7</v>
      </c>
      <c r="B10" s="45" t="s">
        <v>33</v>
      </c>
      <c r="C10" s="46" t="s">
        <v>54</v>
      </c>
      <c r="D10" s="34"/>
      <c r="E10" s="15"/>
      <c r="F10" s="15"/>
      <c r="G10" s="15"/>
    </row>
    <row r="11" spans="1:7" ht="46.8" x14ac:dyDescent="0.3">
      <c r="A11" s="117"/>
      <c r="B11" s="45" t="s">
        <v>34</v>
      </c>
      <c r="C11" s="41" t="s">
        <v>55</v>
      </c>
      <c r="D11" s="34"/>
      <c r="E11" s="15"/>
      <c r="F11" s="15"/>
      <c r="G11" s="15"/>
    </row>
    <row r="12" spans="1:7" ht="46.8" x14ac:dyDescent="0.3">
      <c r="A12" s="117"/>
      <c r="B12" s="45" t="s">
        <v>35</v>
      </c>
      <c r="C12" s="41" t="s">
        <v>56</v>
      </c>
      <c r="D12" s="34"/>
      <c r="E12" s="15"/>
      <c r="F12" s="15"/>
      <c r="G12" s="15"/>
    </row>
    <row r="13" spans="1:7" ht="46.8" x14ac:dyDescent="0.3">
      <c r="A13" s="117"/>
      <c r="B13" s="45" t="s">
        <v>36</v>
      </c>
      <c r="C13" s="41" t="s">
        <v>57</v>
      </c>
      <c r="D13" s="34"/>
      <c r="E13" s="15"/>
      <c r="F13" s="15"/>
      <c r="G13" s="15"/>
    </row>
    <row r="14" spans="1:7" x14ac:dyDescent="0.3">
      <c r="A14" s="117"/>
      <c r="B14" s="45" t="s">
        <v>37</v>
      </c>
      <c r="C14" s="49" t="s">
        <v>60</v>
      </c>
      <c r="D14" s="75"/>
      <c r="E14" s="76"/>
      <c r="F14" s="76"/>
      <c r="G14" s="76"/>
    </row>
    <row r="15" spans="1:7" x14ac:dyDescent="0.3">
      <c r="A15" s="117"/>
      <c r="B15" s="45" t="s">
        <v>58</v>
      </c>
      <c r="C15" s="49" t="s">
        <v>61</v>
      </c>
      <c r="D15" s="75"/>
      <c r="E15" s="76"/>
      <c r="F15" s="76"/>
      <c r="G15" s="76"/>
    </row>
    <row r="16" spans="1:7" ht="78" x14ac:dyDescent="0.3">
      <c r="A16" s="117"/>
      <c r="B16" s="45" t="s">
        <v>59</v>
      </c>
      <c r="C16" s="49" t="s">
        <v>63</v>
      </c>
      <c r="D16" s="75"/>
      <c r="E16" s="76"/>
      <c r="F16" s="76"/>
      <c r="G16" s="76"/>
    </row>
    <row r="17" spans="1:8" ht="39" customHeight="1" thickBot="1" x14ac:dyDescent="0.35">
      <c r="A17" s="117"/>
      <c r="B17" s="45" t="s">
        <v>62</v>
      </c>
      <c r="C17" s="49" t="s">
        <v>64</v>
      </c>
      <c r="D17" s="35"/>
      <c r="E17" s="24"/>
      <c r="F17" s="24"/>
      <c r="G17" s="24"/>
    </row>
    <row r="18" spans="1:8" ht="22.5" customHeight="1" thickBot="1" x14ac:dyDescent="0.35">
      <c r="A18" s="33"/>
      <c r="B18" s="47" t="s">
        <v>38</v>
      </c>
      <c r="C18" s="50" t="s">
        <v>5</v>
      </c>
      <c r="D18" s="63" t="str">
        <f>IF(COUNTIF(D19:D22,"V")+COUNTIF(D19:D22,"ל.ר.")=4,"V",IF(COUNTIF(D19:D22,"X")&gt;0,"X",IF(COUNTIF(D19:D22,"?")&gt;0,"$","X")))</f>
        <v>X</v>
      </c>
      <c r="E18" s="63" t="str">
        <f>IF(COUNTIF(E19:E22,"V")+COUNTIF(E19:E22,"ל.ר.")=4,"V",IF(COUNTIF(E19:E22,"X")&gt;0,"X",IF(COUNTIF(E19:E22,"?")&gt;0,"$","X")))</f>
        <v>X</v>
      </c>
      <c r="F18" s="63" t="str">
        <f>IF(COUNTIF(F19:F22,"V")+COUNTIF(F19:F22,"ל.ר.")=4,"V",IF(COUNTIF(F19:F22,"X")&gt;0,"X",IF(COUNTIF(F19:F22,"?")&gt;0,"$","X")))</f>
        <v>X</v>
      </c>
      <c r="G18" s="63" t="str">
        <f>IF(COUNTIF(G19:G22,"V")+COUNTIF(G19:G22,"ל.ר.")=4,"V",IF(COUNTIF(G19:G22,"X")&gt;0,"X",IF(COUNTIF(G19:G22,"?")&gt;0,"$","X")))</f>
        <v>X</v>
      </c>
      <c r="H18" s="74" t="s">
        <v>68</v>
      </c>
    </row>
    <row r="19" spans="1:8" ht="94.2" thickBot="1" x14ac:dyDescent="0.35">
      <c r="A19" s="117" t="s">
        <v>15</v>
      </c>
      <c r="B19" s="52" t="s">
        <v>40</v>
      </c>
      <c r="C19" s="23" t="s">
        <v>65</v>
      </c>
      <c r="D19" s="36"/>
      <c r="E19" s="17"/>
      <c r="F19" s="17"/>
      <c r="G19" s="17"/>
    </row>
    <row r="20" spans="1:8" ht="31.8" thickBot="1" x14ac:dyDescent="0.35">
      <c r="A20" s="117"/>
      <c r="B20" s="52" t="s">
        <v>41</v>
      </c>
      <c r="C20" s="61" t="s">
        <v>66</v>
      </c>
      <c r="D20" s="36"/>
      <c r="E20" s="17"/>
      <c r="F20" s="17"/>
      <c r="G20" s="17"/>
    </row>
    <row r="21" spans="1:8" ht="67.8" customHeight="1" thickBot="1" x14ac:dyDescent="0.35">
      <c r="A21" s="122"/>
      <c r="B21" s="52" t="s">
        <v>42</v>
      </c>
      <c r="C21" s="96" t="s">
        <v>143</v>
      </c>
      <c r="D21" s="36"/>
      <c r="E21" s="18"/>
      <c r="F21" s="18"/>
      <c r="G21" s="18"/>
    </row>
    <row r="22" spans="1:8" ht="156.6" thickBot="1" x14ac:dyDescent="0.35">
      <c r="A22" s="60" t="s">
        <v>67</v>
      </c>
      <c r="B22" s="51" t="s">
        <v>43</v>
      </c>
      <c r="C22" s="95" t="s">
        <v>69</v>
      </c>
      <c r="D22" s="37"/>
      <c r="E22" s="19"/>
      <c r="F22" s="19"/>
      <c r="G22" s="19"/>
    </row>
    <row r="23" spans="1:8" ht="19.2" thickBot="1" x14ac:dyDescent="0.35">
      <c r="A23" s="111" t="s">
        <v>45</v>
      </c>
      <c r="B23" s="112"/>
      <c r="C23" s="112"/>
      <c r="D23" s="62" t="str">
        <f>IF(AND(D9="V",D18="V"),"V",IF(OR(D9="X",D18="X"),"X",IF(OR(D9="$",D18="?"),"$","X")))</f>
        <v>X</v>
      </c>
      <c r="E23" s="62" t="str">
        <f>IF(AND(E9="V",E18="V"),"V",IF(OR(E9="X",E18="X"),"X",IF(OR(E9="$",E18="?"),"$","X")))</f>
        <v>X</v>
      </c>
      <c r="F23" s="62" t="str">
        <f>IF(AND(F9="V",F18="V"),"V",IF(OR(F9="X",F18="X"),"X",IF(OR(F9="$",F18="?"),"$","X")))</f>
        <v>X</v>
      </c>
      <c r="G23" s="62" t="str">
        <f>IF(AND(G9="V",G18="V"),"V",IF(OR(G9="X",G18="X"),"X",IF(OR(G9="$",G18="?"),"$","X")))</f>
        <v>X</v>
      </c>
    </row>
    <row r="24" spans="1:8" ht="16.2" thickBot="1" x14ac:dyDescent="0.35">
      <c r="A24" s="44" t="s">
        <v>6</v>
      </c>
      <c r="B24" s="39" t="s">
        <v>3</v>
      </c>
      <c r="C24" s="113" t="s">
        <v>46</v>
      </c>
      <c r="D24" s="113"/>
      <c r="E24" s="113"/>
      <c r="F24" s="113"/>
      <c r="G24" s="114"/>
    </row>
    <row r="25" spans="1:8" ht="15.75" customHeight="1" x14ac:dyDescent="0.3">
      <c r="A25" s="98" t="s">
        <v>70</v>
      </c>
      <c r="B25" s="43">
        <v>7.1</v>
      </c>
      <c r="C25" s="42" t="s">
        <v>71</v>
      </c>
      <c r="D25" s="21"/>
      <c r="E25" s="18"/>
      <c r="F25" s="18"/>
      <c r="G25" s="18"/>
    </row>
    <row r="26" spans="1:8" ht="46.8" x14ac:dyDescent="0.3">
      <c r="A26" s="99"/>
      <c r="B26" s="43">
        <v>7.2</v>
      </c>
      <c r="C26" s="42" t="s">
        <v>72</v>
      </c>
      <c r="D26" s="34"/>
      <c r="E26" s="15"/>
      <c r="F26" s="15"/>
      <c r="G26" s="15"/>
      <c r="H26" s="74"/>
    </row>
    <row r="27" spans="1:8" ht="31.2" x14ac:dyDescent="0.3">
      <c r="A27" s="99"/>
      <c r="B27" s="43">
        <v>7.3</v>
      </c>
      <c r="C27" s="42" t="s">
        <v>73</v>
      </c>
      <c r="D27" s="34"/>
      <c r="E27" s="15"/>
      <c r="F27" s="15"/>
      <c r="G27" s="15"/>
    </row>
    <row r="28" spans="1:8" ht="31.2" x14ac:dyDescent="0.3">
      <c r="A28" s="99"/>
      <c r="B28" s="43">
        <v>7.4</v>
      </c>
      <c r="C28" s="42" t="s">
        <v>74</v>
      </c>
      <c r="D28" s="38"/>
      <c r="E28" s="15"/>
      <c r="F28" s="15"/>
      <c r="G28" s="16"/>
    </row>
    <row r="29" spans="1:8" ht="46.8" x14ac:dyDescent="0.3">
      <c r="A29" s="99"/>
      <c r="B29" s="43">
        <v>7.5</v>
      </c>
      <c r="C29" s="42" t="s">
        <v>75</v>
      </c>
      <c r="D29" s="38"/>
      <c r="E29" s="16"/>
      <c r="F29" s="16"/>
      <c r="G29" s="16"/>
    </row>
    <row r="30" spans="1:8" ht="31.8" thickBot="1" x14ac:dyDescent="0.35">
      <c r="A30" s="99"/>
      <c r="B30" s="43">
        <v>7.6</v>
      </c>
      <c r="C30" s="42" t="s">
        <v>76</v>
      </c>
      <c r="D30" s="38"/>
      <c r="E30" s="16"/>
      <c r="F30" s="16"/>
      <c r="G30" s="16"/>
    </row>
    <row r="31" spans="1:8" x14ac:dyDescent="0.3">
      <c r="A31" s="99"/>
      <c r="B31" s="43">
        <v>7.7</v>
      </c>
      <c r="C31" s="42" t="s">
        <v>77</v>
      </c>
      <c r="D31" s="38"/>
      <c r="E31" s="16"/>
      <c r="F31" s="16"/>
      <c r="G31" s="18"/>
    </row>
    <row r="32" spans="1:8" x14ac:dyDescent="0.3">
      <c r="A32" s="99"/>
      <c r="B32" s="43">
        <v>7.8</v>
      </c>
      <c r="C32" s="42" t="s">
        <v>78</v>
      </c>
      <c r="D32" s="38"/>
      <c r="E32" s="16"/>
      <c r="F32" s="16"/>
      <c r="G32" s="16"/>
    </row>
    <row r="33" spans="1:7" x14ac:dyDescent="0.3">
      <c r="A33" s="99"/>
      <c r="B33" s="43">
        <v>7.9</v>
      </c>
      <c r="C33" s="42" t="s">
        <v>79</v>
      </c>
      <c r="D33" s="38"/>
      <c r="E33" s="16"/>
      <c r="F33" s="16"/>
      <c r="G33" s="16"/>
    </row>
    <row r="34" spans="1:7" ht="46.8" x14ac:dyDescent="0.3">
      <c r="A34" s="99"/>
      <c r="B34" s="77">
        <v>7.1</v>
      </c>
      <c r="C34" s="42" t="s">
        <v>80</v>
      </c>
      <c r="D34" s="38"/>
      <c r="E34" s="16"/>
      <c r="F34" s="16"/>
      <c r="G34" s="16"/>
    </row>
    <row r="35" spans="1:7" x14ac:dyDescent="0.3">
      <c r="A35" s="99"/>
      <c r="B35" s="43">
        <v>7.11</v>
      </c>
      <c r="C35" s="42" t="s">
        <v>81</v>
      </c>
      <c r="D35" s="38"/>
      <c r="E35" s="16"/>
      <c r="F35" s="16"/>
      <c r="G35" s="16"/>
    </row>
    <row r="36" spans="1:7" ht="62.4" x14ac:dyDescent="0.3">
      <c r="A36" s="99"/>
      <c r="B36" s="43">
        <v>7.12</v>
      </c>
      <c r="C36" s="42" t="s">
        <v>82</v>
      </c>
      <c r="D36" s="38"/>
      <c r="E36" s="16"/>
      <c r="F36" s="16"/>
      <c r="G36" s="16"/>
    </row>
    <row r="37" spans="1:7" ht="93.6" x14ac:dyDescent="0.3">
      <c r="A37" s="99"/>
      <c r="B37" s="43">
        <v>7.13</v>
      </c>
      <c r="C37" s="42" t="s">
        <v>83</v>
      </c>
      <c r="D37" s="38"/>
      <c r="E37" s="16"/>
      <c r="F37" s="16"/>
      <c r="G37" s="16"/>
    </row>
    <row r="38" spans="1:7" ht="109.2" x14ac:dyDescent="0.3">
      <c r="A38" s="99"/>
      <c r="B38" s="43">
        <v>7.14</v>
      </c>
      <c r="C38" s="42" t="s">
        <v>84</v>
      </c>
      <c r="D38" s="38"/>
      <c r="E38" s="16"/>
      <c r="F38" s="16"/>
      <c r="G38" s="16"/>
    </row>
    <row r="39" spans="1:7" ht="46.8" x14ac:dyDescent="0.3">
      <c r="A39" s="99"/>
      <c r="B39" s="43">
        <v>7.15</v>
      </c>
      <c r="C39" s="42" t="s">
        <v>85</v>
      </c>
      <c r="D39" s="38"/>
      <c r="E39" s="16"/>
      <c r="F39" s="16"/>
      <c r="G39" s="16"/>
    </row>
    <row r="40" spans="1:7" ht="31.2" x14ac:dyDescent="0.3">
      <c r="A40" s="99"/>
      <c r="B40" s="43">
        <v>7.16</v>
      </c>
      <c r="C40" s="42" t="s">
        <v>144</v>
      </c>
      <c r="D40" s="38"/>
      <c r="E40" s="16"/>
      <c r="F40" s="16"/>
      <c r="G40" s="16"/>
    </row>
    <row r="41" spans="1:7" ht="78" x14ac:dyDescent="0.3">
      <c r="A41" s="99"/>
      <c r="B41" s="43">
        <v>7.17</v>
      </c>
      <c r="C41" s="42" t="s">
        <v>86</v>
      </c>
      <c r="D41" s="38"/>
      <c r="E41" s="16"/>
      <c r="F41" s="16"/>
      <c r="G41" s="16"/>
    </row>
    <row r="42" spans="1:7" ht="62.4" x14ac:dyDescent="0.3">
      <c r="A42" s="99"/>
      <c r="B42" s="43">
        <v>7.18</v>
      </c>
      <c r="C42" s="42" t="s">
        <v>87</v>
      </c>
      <c r="D42" s="38"/>
      <c r="E42" s="16"/>
      <c r="F42" s="16"/>
      <c r="G42" s="16"/>
    </row>
    <row r="43" spans="1:7" ht="46.8" x14ac:dyDescent="0.3">
      <c r="A43" s="99"/>
      <c r="B43" s="65">
        <v>7.19</v>
      </c>
      <c r="C43" s="66" t="s">
        <v>22</v>
      </c>
      <c r="D43" s="38"/>
      <c r="E43" s="16"/>
      <c r="F43" s="16"/>
      <c r="G43" s="16"/>
    </row>
    <row r="44" spans="1:7" ht="31.2" x14ac:dyDescent="0.3">
      <c r="A44" s="99"/>
      <c r="B44" s="78">
        <v>7.2</v>
      </c>
      <c r="C44" s="66" t="s">
        <v>88</v>
      </c>
      <c r="D44" s="38"/>
      <c r="E44" s="16"/>
      <c r="F44" s="16"/>
      <c r="G44" s="16"/>
    </row>
    <row r="45" spans="1:7" ht="47.4" thickBot="1" x14ac:dyDescent="0.35">
      <c r="A45" s="100"/>
      <c r="B45" s="65">
        <v>7.21</v>
      </c>
      <c r="C45" s="66" t="s">
        <v>89</v>
      </c>
      <c r="D45" s="38"/>
      <c r="E45" s="16"/>
      <c r="F45" s="16"/>
      <c r="G45" s="16"/>
    </row>
    <row r="46" spans="1:7" ht="17.399999999999999" thickBot="1" x14ac:dyDescent="0.35">
      <c r="A46" s="101" t="s">
        <v>47</v>
      </c>
      <c r="B46" s="102"/>
      <c r="C46" s="103"/>
      <c r="D46" s="64" t="str">
        <f>IF(COUNTIF(D25:D45,"V")+COUNTIF(D25:D45,"ל.ר.")=21,"V",IF(COUNTIF(D25:D45,"X")&gt;0,"X",IF(COUNTIF(D25:D45,"?")&gt;0,"$","X")))</f>
        <v>X</v>
      </c>
      <c r="E46" s="63" t="str">
        <f>IF(COUNTIF(E25:E45,"V")+COUNTIF(E25:E45,"ל.ר.")=21,"V",IF(COUNTIF(E25:E45,"X")&gt;0,"X",IF(COUNTIF(E25:E45,"?")&gt;0,"$","X")))</f>
        <v>X</v>
      </c>
      <c r="F46" s="63" t="str">
        <f>IF(COUNTIF(F25:F45,"V")+COUNTIF(F25:F45,"ל.ר.")=21,"V",IF(COUNTIF(F25:F45,"X")&gt;0,"X",IF(COUNTIF(F25:F45,"?")&gt;0,"$","X")))</f>
        <v>X</v>
      </c>
      <c r="G46" s="63" t="str">
        <f>IF(COUNTIF(G25:G45,"V")+COUNTIF(G25:G45,"ל.ר.")=21,"V",IF(COUNTIF(G25:G45,"X")&gt;0,"X",IF(COUNTIF(G25:G45,"?")&gt;0,"$","X")))</f>
        <v>X</v>
      </c>
    </row>
    <row r="47" spans="1:7" ht="21.6" thickBot="1" x14ac:dyDescent="0.35">
      <c r="A47" s="104" t="s">
        <v>48</v>
      </c>
      <c r="B47" s="105"/>
      <c r="C47" s="106"/>
      <c r="D47" s="62" t="str">
        <f>IF(AND(D23="V",D46="V"),"V",IF(OR(D23="X",D46="X"),"X",IF(OR(D23="$",D46="?"),"$","X")))</f>
        <v>X</v>
      </c>
      <c r="E47" s="62" t="str">
        <f>IF(AND(E23="V",E46="V"),"V",IF(OR(E23="X",E46="X"),"X",IF(OR(E23="$",E46="?"),"$","X")))</f>
        <v>X</v>
      </c>
      <c r="F47" s="62" t="str">
        <f>IF(AND(F23="V",F46="V"),"V",IF(OR(F23="X",F46="X"),"X",IF(OR(F23="$",F46="?"),"$","X")))</f>
        <v>X</v>
      </c>
      <c r="G47" s="62" t="str">
        <f>IF(AND(G23="V",G46="V"),"V",IF(OR(G23="X",G46="X"),"X",IF(OR(G23="$",G46="?"),"$","X")))</f>
        <v>X</v>
      </c>
    </row>
    <row r="48" spans="1:7" x14ac:dyDescent="0.3">
      <c r="B48" s="2"/>
      <c r="C48" s="2"/>
      <c r="D48" s="2"/>
      <c r="E48" s="20"/>
      <c r="F48" s="20"/>
    </row>
    <row r="49" spans="2:6" x14ac:dyDescent="0.3">
      <c r="B49" s="2"/>
      <c r="C49" s="2"/>
      <c r="D49" s="2"/>
      <c r="E49" s="20"/>
      <c r="F49" s="20"/>
    </row>
    <row r="50" spans="2:6" x14ac:dyDescent="0.3">
      <c r="B50" s="2"/>
      <c r="C50" s="2"/>
      <c r="D50" s="2"/>
      <c r="E50" s="20"/>
      <c r="F50" s="20"/>
    </row>
    <row r="51" spans="2:6" x14ac:dyDescent="0.3">
      <c r="B51" s="2"/>
      <c r="C51" s="2"/>
      <c r="D51" s="20"/>
      <c r="E51" s="20"/>
      <c r="F51" s="20"/>
    </row>
    <row r="52" spans="2:6" x14ac:dyDescent="0.3">
      <c r="B52" s="2"/>
      <c r="C52" s="2"/>
      <c r="D52" s="20"/>
      <c r="E52" s="20"/>
      <c r="F52" s="20"/>
    </row>
    <row r="53" spans="2:6" x14ac:dyDescent="0.3">
      <c r="B53" s="2"/>
      <c r="C53" s="2"/>
      <c r="D53" s="20"/>
      <c r="E53" s="20"/>
      <c r="F53" s="20"/>
    </row>
  </sheetData>
  <mergeCells count="14">
    <mergeCell ref="A25:A45"/>
    <mergeCell ref="A46:C46"/>
    <mergeCell ref="A47:C47"/>
    <mergeCell ref="G1:G2"/>
    <mergeCell ref="F1:F2"/>
    <mergeCell ref="C8:G8"/>
    <mergeCell ref="A23:C23"/>
    <mergeCell ref="C24:G24"/>
    <mergeCell ref="C1:C2"/>
    <mergeCell ref="D1:D2"/>
    <mergeCell ref="E1:E2"/>
    <mergeCell ref="A10:A17"/>
    <mergeCell ref="A1:B7"/>
    <mergeCell ref="A19:A21"/>
  </mergeCells>
  <conditionalFormatting sqref="D22 E21:F22 E10:G16 D10:D17">
    <cfRule type="containsText" dxfId="115" priority="270" operator="containsText" text="V">
      <formula>NOT(ISERROR(SEARCH("V",D10)))</formula>
    </cfRule>
    <cfRule type="expression" dxfId="114" priority="271">
      <formula>D10="ל.ר."</formula>
    </cfRule>
    <cfRule type="containsText" dxfId="113" priority="272" operator="containsText" text="X">
      <formula>NOT(ISERROR(SEARCH("X",D10)))</formula>
    </cfRule>
    <cfRule type="notContainsBlanks" dxfId="112" priority="273">
      <formula>LEN(TRIM(D10))&gt;0</formula>
    </cfRule>
  </conditionalFormatting>
  <conditionalFormatting sqref="E25:E28 F27:G27 D27:D37 E30:E37 F36:F37 F28 D25:F26 F30:F34">
    <cfRule type="containsText" dxfId="111" priority="258" operator="containsText" text="V">
      <formula>NOT(ISERROR(SEARCH("V",D25)))</formula>
    </cfRule>
    <cfRule type="expression" dxfId="110" priority="259">
      <formula>D25="ל.ר."</formula>
    </cfRule>
    <cfRule type="containsText" dxfId="109" priority="260" operator="containsText" text="X">
      <formula>NOT(ISERROR(SEARCH("X",D25)))</formula>
    </cfRule>
    <cfRule type="notContainsBlanks" dxfId="108" priority="261">
      <formula>LEN(TRIM(D25))&gt;0</formula>
    </cfRule>
  </conditionalFormatting>
  <conditionalFormatting sqref="F35 E29:G29">
    <cfRule type="containsText" dxfId="107" priority="145" operator="containsText" text="V">
      <formula>NOT(ISERROR(SEARCH("V",E29)))</formula>
    </cfRule>
    <cfRule type="expression" dxfId="106" priority="146">
      <formula>E29="ל.ר."</formula>
    </cfRule>
    <cfRule type="containsText" dxfId="105" priority="147" operator="containsText" text="X">
      <formula>NOT(ISERROR(SEARCH("X",E29)))</formula>
    </cfRule>
    <cfRule type="notContainsBlanks" dxfId="104" priority="148">
      <formula>LEN(TRIM(E29))&gt;0</formula>
    </cfRule>
  </conditionalFormatting>
  <conditionalFormatting sqref="E17:G17">
    <cfRule type="containsText" dxfId="103" priority="157" operator="containsText" text="V">
      <formula>NOT(ISERROR(SEARCH("V",E17)))</formula>
    </cfRule>
    <cfRule type="expression" dxfId="102" priority="158">
      <formula>E17="ל.ר."</formula>
    </cfRule>
    <cfRule type="containsText" dxfId="101" priority="159" operator="containsText" text="X">
      <formula>NOT(ISERROR(SEARCH("X",E17)))</formula>
    </cfRule>
    <cfRule type="notContainsBlanks" dxfId="100" priority="160">
      <formula>LEN(TRIM(E17))&gt;0</formula>
    </cfRule>
  </conditionalFormatting>
  <conditionalFormatting sqref="D21 D19:G20">
    <cfRule type="containsText" dxfId="99" priority="153" operator="containsText" text="V">
      <formula>NOT(ISERROR(SEARCH("V",D19)))</formula>
    </cfRule>
    <cfRule type="expression" dxfId="98" priority="154">
      <formula>D19="ל.ר."</formula>
    </cfRule>
    <cfRule type="containsText" dxfId="97" priority="155" operator="containsText" text="X">
      <formula>NOT(ISERROR(SEARCH("X",D19)))</formula>
    </cfRule>
    <cfRule type="notContainsBlanks" dxfId="96" priority="156">
      <formula>LEN(TRIM(D19))&gt;0</formula>
    </cfRule>
  </conditionalFormatting>
  <conditionalFormatting sqref="G28 G30 G32:G37">
    <cfRule type="containsText" dxfId="95" priority="101" operator="containsText" text="V">
      <formula>NOT(ISERROR(SEARCH("V",G28)))</formula>
    </cfRule>
    <cfRule type="expression" dxfId="94" priority="102">
      <formula>G28="ל.ר."</formula>
    </cfRule>
    <cfRule type="containsText" dxfId="93" priority="103" operator="containsText" text="X">
      <formula>NOT(ISERROR(SEARCH("X",G28)))</formula>
    </cfRule>
    <cfRule type="notContainsBlanks" dxfId="92" priority="104">
      <formula>LEN(TRIM(G28))&gt;0</formula>
    </cfRule>
  </conditionalFormatting>
  <conditionalFormatting sqref="G21:G22">
    <cfRule type="containsText" dxfId="91" priority="125" operator="containsText" text="V">
      <formula>NOT(ISERROR(SEARCH("V",G21)))</formula>
    </cfRule>
    <cfRule type="expression" dxfId="90" priority="126">
      <formula>G21="ל.ר."</formula>
    </cfRule>
    <cfRule type="containsText" dxfId="89" priority="127" operator="containsText" text="X">
      <formula>NOT(ISERROR(SEARCH("X",G21)))</formula>
    </cfRule>
    <cfRule type="notContainsBlanks" dxfId="88" priority="128">
      <formula>LEN(TRIM(G21))&gt;0</formula>
    </cfRule>
  </conditionalFormatting>
  <conditionalFormatting sqref="G25:G26">
    <cfRule type="containsText" dxfId="87" priority="109" operator="containsText" text="V">
      <formula>NOT(ISERROR(SEARCH("V",G25)))</formula>
    </cfRule>
    <cfRule type="expression" dxfId="86" priority="110">
      <formula>G25="ל.ר."</formula>
    </cfRule>
    <cfRule type="containsText" dxfId="85" priority="111" operator="containsText" text="X">
      <formula>NOT(ISERROR(SEARCH("X",G25)))</formula>
    </cfRule>
    <cfRule type="notContainsBlanks" dxfId="84" priority="112">
      <formula>LEN(TRIM(G25))&gt;0</formula>
    </cfRule>
  </conditionalFormatting>
  <conditionalFormatting sqref="G31">
    <cfRule type="containsText" dxfId="83" priority="97" operator="containsText" text="V">
      <formula>NOT(ISERROR(SEARCH("V",G31)))</formula>
    </cfRule>
    <cfRule type="expression" dxfId="82" priority="98">
      <formula>G31="ל.ר."</formula>
    </cfRule>
    <cfRule type="containsText" dxfId="81" priority="99" operator="containsText" text="X">
      <formula>NOT(ISERROR(SEARCH("X",G31)))</formula>
    </cfRule>
    <cfRule type="notContainsBlanks" dxfId="80" priority="100">
      <formula>LEN(TRIM(G31))&gt;0</formula>
    </cfRule>
  </conditionalFormatting>
  <conditionalFormatting sqref="D38:F45">
    <cfRule type="containsText" dxfId="79" priority="89" operator="containsText" text="V">
      <formula>NOT(ISERROR(SEARCH("V",D38)))</formula>
    </cfRule>
    <cfRule type="expression" dxfId="78" priority="90">
      <formula>D38="ל.ר."</formula>
    </cfRule>
    <cfRule type="containsText" dxfId="77" priority="91" operator="containsText" text="X">
      <formula>NOT(ISERROR(SEARCH("X",D38)))</formula>
    </cfRule>
    <cfRule type="notContainsBlanks" dxfId="76" priority="92">
      <formula>LEN(TRIM(D38))&gt;0</formula>
    </cfRule>
  </conditionalFormatting>
  <conditionalFormatting sqref="G38:G45">
    <cfRule type="containsText" dxfId="75" priority="85" operator="containsText" text="V">
      <formula>NOT(ISERROR(SEARCH("V",G38)))</formula>
    </cfRule>
    <cfRule type="expression" dxfId="74" priority="86">
      <formula>G38="ל.ר."</formula>
    </cfRule>
    <cfRule type="containsText" dxfId="73" priority="87" operator="containsText" text="X">
      <formula>NOT(ISERROR(SEARCH("X",G38)))</formula>
    </cfRule>
    <cfRule type="notContainsBlanks" dxfId="72" priority="88">
      <formula>LEN(TRIM(G38))&gt;0</formula>
    </cfRule>
  </conditionalFormatting>
  <conditionalFormatting sqref="D9:G9">
    <cfRule type="containsText" dxfId="71" priority="73" operator="containsText" text="ל.ר.">
      <formula>NOT(ISERROR(SEARCH("ל.ר.",D9)))</formula>
    </cfRule>
    <cfRule type="containsText" dxfId="70" priority="74" operator="containsText" text="$">
      <formula>NOT(ISERROR(SEARCH("$",D9)))</formula>
    </cfRule>
    <cfRule type="containsText" dxfId="69" priority="75" operator="containsText" text="X">
      <formula>NOT(ISERROR(SEARCH("X",D9)))</formula>
    </cfRule>
    <cfRule type="containsText" dxfId="68" priority="76" operator="containsText" text="V">
      <formula>NOT(ISERROR(SEARCH("V",D9)))</formula>
    </cfRule>
  </conditionalFormatting>
  <conditionalFormatting sqref="D18">
    <cfRule type="containsText" dxfId="67" priority="69" operator="containsText" text="ל.ר.">
      <formula>NOT(ISERROR(SEARCH("ל.ר.",D18)))</formula>
    </cfRule>
    <cfRule type="containsText" dxfId="66" priority="70" operator="containsText" text="$">
      <formula>NOT(ISERROR(SEARCH("$",D18)))</formula>
    </cfRule>
    <cfRule type="containsText" dxfId="65" priority="71" operator="containsText" text="X">
      <formula>NOT(ISERROR(SEARCH("X",D18)))</formula>
    </cfRule>
    <cfRule type="containsText" dxfId="64" priority="72" operator="containsText" text="V">
      <formula>NOT(ISERROR(SEARCH("V",D18)))</formula>
    </cfRule>
  </conditionalFormatting>
  <conditionalFormatting sqref="E18">
    <cfRule type="containsText" dxfId="63" priority="57" operator="containsText" text="ל.ר.">
      <formula>NOT(ISERROR(SEARCH("ל.ר.",E18)))</formula>
    </cfRule>
    <cfRule type="containsText" dxfId="62" priority="58" operator="containsText" text="$">
      <formula>NOT(ISERROR(SEARCH("$",E18)))</formula>
    </cfRule>
    <cfRule type="containsText" dxfId="61" priority="59" operator="containsText" text="X">
      <formula>NOT(ISERROR(SEARCH("X",E18)))</formula>
    </cfRule>
    <cfRule type="containsText" dxfId="60" priority="60" operator="containsText" text="V">
      <formula>NOT(ISERROR(SEARCH("V",E18)))</formula>
    </cfRule>
  </conditionalFormatting>
  <conditionalFormatting sqref="F18">
    <cfRule type="containsText" dxfId="59" priority="53" operator="containsText" text="ל.ר.">
      <formula>NOT(ISERROR(SEARCH("ל.ר.",F18)))</formula>
    </cfRule>
    <cfRule type="containsText" dxfId="58" priority="54" operator="containsText" text="$">
      <formula>NOT(ISERROR(SEARCH("$",F18)))</formula>
    </cfRule>
    <cfRule type="containsText" dxfId="57" priority="55" operator="containsText" text="X">
      <formula>NOT(ISERROR(SEARCH("X",F18)))</formula>
    </cfRule>
    <cfRule type="containsText" dxfId="56" priority="56" operator="containsText" text="V">
      <formula>NOT(ISERROR(SEARCH("V",F18)))</formula>
    </cfRule>
  </conditionalFormatting>
  <conditionalFormatting sqref="G18">
    <cfRule type="containsText" dxfId="55" priority="49" operator="containsText" text="ל.ר.">
      <formula>NOT(ISERROR(SEARCH("ל.ר.",G18)))</formula>
    </cfRule>
    <cfRule type="containsText" dxfId="54" priority="50" operator="containsText" text="$">
      <formula>NOT(ISERROR(SEARCH("$",G18)))</formula>
    </cfRule>
    <cfRule type="containsText" dxfId="53" priority="51" operator="containsText" text="X">
      <formula>NOT(ISERROR(SEARCH("X",G18)))</formula>
    </cfRule>
    <cfRule type="containsText" dxfId="52" priority="52" operator="containsText" text="V">
      <formula>NOT(ISERROR(SEARCH("V",G18)))</formula>
    </cfRule>
  </conditionalFormatting>
  <conditionalFormatting sqref="D23">
    <cfRule type="containsText" dxfId="51" priority="45" operator="containsText" text="ל.ר.">
      <formula>NOT(ISERROR(SEARCH("ל.ר.",D23)))</formula>
    </cfRule>
    <cfRule type="containsText" dxfId="50" priority="46" operator="containsText" text="$">
      <formula>NOT(ISERROR(SEARCH("$",D23)))</formula>
    </cfRule>
    <cfRule type="containsText" dxfId="49" priority="47" operator="containsText" text="X">
      <formula>NOT(ISERROR(SEARCH("X",D23)))</formula>
    </cfRule>
    <cfRule type="containsText" dxfId="48" priority="48" operator="containsText" text="V">
      <formula>NOT(ISERROR(SEARCH("V",D23)))</formula>
    </cfRule>
  </conditionalFormatting>
  <conditionalFormatting sqref="E23">
    <cfRule type="containsText" dxfId="47" priority="41" operator="containsText" text="ל.ר.">
      <formula>NOT(ISERROR(SEARCH("ל.ר.",E23)))</formula>
    </cfRule>
    <cfRule type="containsText" dxfId="46" priority="42" operator="containsText" text="$">
      <formula>NOT(ISERROR(SEARCH("$",E23)))</formula>
    </cfRule>
    <cfRule type="containsText" dxfId="45" priority="43" operator="containsText" text="X">
      <formula>NOT(ISERROR(SEARCH("X",E23)))</formula>
    </cfRule>
    <cfRule type="containsText" dxfId="44" priority="44" operator="containsText" text="V">
      <formula>NOT(ISERROR(SEARCH("V",E23)))</formula>
    </cfRule>
  </conditionalFormatting>
  <conditionalFormatting sqref="F23">
    <cfRule type="containsText" dxfId="43" priority="37" operator="containsText" text="ל.ר.">
      <formula>NOT(ISERROR(SEARCH("ל.ר.",F23)))</formula>
    </cfRule>
    <cfRule type="containsText" dxfId="42" priority="38" operator="containsText" text="$">
      <formula>NOT(ISERROR(SEARCH("$",F23)))</formula>
    </cfRule>
    <cfRule type="containsText" dxfId="41" priority="39" operator="containsText" text="X">
      <formula>NOT(ISERROR(SEARCH("X",F23)))</formula>
    </cfRule>
    <cfRule type="containsText" dxfId="40" priority="40" operator="containsText" text="V">
      <formula>NOT(ISERROR(SEARCH("V",F23)))</formula>
    </cfRule>
  </conditionalFormatting>
  <conditionalFormatting sqref="G23">
    <cfRule type="containsText" dxfId="39" priority="33" operator="containsText" text="ל.ר.">
      <formula>NOT(ISERROR(SEARCH("ל.ר.",G23)))</formula>
    </cfRule>
    <cfRule type="containsText" dxfId="38" priority="34" operator="containsText" text="$">
      <formula>NOT(ISERROR(SEARCH("$",G23)))</formula>
    </cfRule>
    <cfRule type="containsText" dxfId="37" priority="35" operator="containsText" text="X">
      <formula>NOT(ISERROR(SEARCH("X",G23)))</formula>
    </cfRule>
    <cfRule type="containsText" dxfId="36" priority="36" operator="containsText" text="V">
      <formula>NOT(ISERROR(SEARCH("V",G23)))</formula>
    </cfRule>
  </conditionalFormatting>
  <conditionalFormatting sqref="D46">
    <cfRule type="containsText" dxfId="35" priority="29" operator="containsText" text="ל.ר.">
      <formula>NOT(ISERROR(SEARCH("ל.ר.",D46)))</formula>
    </cfRule>
    <cfRule type="containsText" dxfId="34" priority="30" operator="containsText" text="$">
      <formula>NOT(ISERROR(SEARCH("$",D46)))</formula>
    </cfRule>
    <cfRule type="containsText" dxfId="33" priority="31" operator="containsText" text="X">
      <formula>NOT(ISERROR(SEARCH("X",D46)))</formula>
    </cfRule>
    <cfRule type="containsText" dxfId="32" priority="32" operator="containsText" text="V">
      <formula>NOT(ISERROR(SEARCH("V",D46)))</formula>
    </cfRule>
  </conditionalFormatting>
  <conditionalFormatting sqref="E46">
    <cfRule type="containsText" dxfId="31" priority="25" operator="containsText" text="ל.ר.">
      <formula>NOT(ISERROR(SEARCH("ל.ר.",E46)))</formula>
    </cfRule>
    <cfRule type="containsText" dxfId="30" priority="26" operator="containsText" text="$">
      <formula>NOT(ISERROR(SEARCH("$",E46)))</formula>
    </cfRule>
    <cfRule type="containsText" dxfId="29" priority="27" operator="containsText" text="X">
      <formula>NOT(ISERROR(SEARCH("X",E46)))</formula>
    </cfRule>
    <cfRule type="containsText" dxfId="28" priority="28" operator="containsText" text="V">
      <formula>NOT(ISERROR(SEARCH("V",E46)))</formula>
    </cfRule>
  </conditionalFormatting>
  <conditionalFormatting sqref="F46">
    <cfRule type="containsText" dxfId="27" priority="21" operator="containsText" text="ל.ר.">
      <formula>NOT(ISERROR(SEARCH("ל.ר.",F46)))</formula>
    </cfRule>
    <cfRule type="containsText" dxfId="26" priority="22" operator="containsText" text="$">
      <formula>NOT(ISERROR(SEARCH("$",F46)))</formula>
    </cfRule>
    <cfRule type="containsText" dxfId="25" priority="23" operator="containsText" text="X">
      <formula>NOT(ISERROR(SEARCH("X",F46)))</formula>
    </cfRule>
    <cfRule type="containsText" dxfId="24" priority="24" operator="containsText" text="V">
      <formula>NOT(ISERROR(SEARCH("V",F46)))</formula>
    </cfRule>
  </conditionalFormatting>
  <conditionalFormatting sqref="G46">
    <cfRule type="containsText" dxfId="23" priority="17" operator="containsText" text="ל.ר.">
      <formula>NOT(ISERROR(SEARCH("ל.ר.",G46)))</formula>
    </cfRule>
    <cfRule type="containsText" dxfId="22" priority="18" operator="containsText" text="$">
      <formula>NOT(ISERROR(SEARCH("$",G46)))</formula>
    </cfRule>
    <cfRule type="containsText" dxfId="21" priority="19" operator="containsText" text="X">
      <formula>NOT(ISERROR(SEARCH("X",G46)))</formula>
    </cfRule>
    <cfRule type="containsText" dxfId="20" priority="20" operator="containsText" text="V">
      <formula>NOT(ISERROR(SEARCH("V",G46)))</formula>
    </cfRule>
  </conditionalFormatting>
  <conditionalFormatting sqref="D47">
    <cfRule type="containsText" dxfId="19" priority="13" operator="containsText" text="ל.ר.">
      <formula>NOT(ISERROR(SEARCH("ל.ר.",D47)))</formula>
    </cfRule>
    <cfRule type="containsText" dxfId="18" priority="14" operator="containsText" text="$">
      <formula>NOT(ISERROR(SEARCH("$",D47)))</formula>
    </cfRule>
    <cfRule type="containsText" dxfId="17" priority="15" operator="containsText" text="X">
      <formula>NOT(ISERROR(SEARCH("X",D47)))</formula>
    </cfRule>
    <cfRule type="containsText" dxfId="16" priority="16" operator="containsText" text="V">
      <formula>NOT(ISERROR(SEARCH("V",D47)))</formula>
    </cfRule>
  </conditionalFormatting>
  <conditionalFormatting sqref="E47">
    <cfRule type="containsText" dxfId="15" priority="9" operator="containsText" text="ל.ר.">
      <formula>NOT(ISERROR(SEARCH("ל.ר.",E47)))</formula>
    </cfRule>
    <cfRule type="containsText" dxfId="14" priority="10" operator="containsText" text="$">
      <formula>NOT(ISERROR(SEARCH("$",E47)))</formula>
    </cfRule>
    <cfRule type="containsText" dxfId="13" priority="11" operator="containsText" text="X">
      <formula>NOT(ISERROR(SEARCH("X",E47)))</formula>
    </cfRule>
    <cfRule type="containsText" dxfId="12" priority="12" operator="containsText" text="V">
      <formula>NOT(ISERROR(SEARCH("V",E47)))</formula>
    </cfRule>
  </conditionalFormatting>
  <conditionalFormatting sqref="F47">
    <cfRule type="containsText" dxfId="11" priority="5" operator="containsText" text="ל.ר.">
      <formula>NOT(ISERROR(SEARCH("ל.ר.",F47)))</formula>
    </cfRule>
    <cfRule type="containsText" dxfId="10" priority="6" operator="containsText" text="$">
      <formula>NOT(ISERROR(SEARCH("$",F47)))</formula>
    </cfRule>
    <cfRule type="containsText" dxfId="9" priority="7" operator="containsText" text="X">
      <formula>NOT(ISERROR(SEARCH("X",F47)))</formula>
    </cfRule>
    <cfRule type="containsText" dxfId="8" priority="8" operator="containsText" text="V">
      <formula>NOT(ISERROR(SEARCH("V",F47)))</formula>
    </cfRule>
  </conditionalFormatting>
  <conditionalFormatting sqref="G47">
    <cfRule type="containsText" dxfId="7" priority="1" operator="containsText" text="ל.ר.">
      <formula>NOT(ISERROR(SEARCH("ל.ר.",G47)))</formula>
    </cfRule>
    <cfRule type="containsText" dxfId="6" priority="2" operator="containsText" text="$">
      <formula>NOT(ISERROR(SEARCH("$",G47)))</formula>
    </cfRule>
    <cfRule type="containsText" dxfId="5" priority="3" operator="containsText" text="X">
      <formula>NOT(ISERROR(SEARCH("X",G47)))</formula>
    </cfRule>
    <cfRule type="containsText" dxfId="4" priority="4" operator="containsText" text="V">
      <formula>NOT(ISERROR(SEARCH("V",G47)))</formula>
    </cfRule>
  </conditionalFormatting>
  <dataValidations count="1">
    <dataValidation allowBlank="1" showInputMessage="1" sqref="G27 G19:G20 G17 G29 D19:F22 D25:F45 D10:F17"/>
  </dataValidations>
  <pageMargins left="0.7" right="0.7" top="0.75" bottom="0.75" header="0.3" footer="0.3"/>
  <pageSetup paperSize="9" orientation="portrait" r:id="rId1"/>
  <rowBreaks count="1" manualBreakCount="1">
    <brk id="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rightToLeft="1" zoomScale="90" zoomScaleNormal="90" workbookViewId="0">
      <selection activeCell="D10" sqref="D10"/>
    </sheetView>
  </sheetViews>
  <sheetFormatPr defaultColWidth="9" defaultRowHeight="15.6" x14ac:dyDescent="0.3"/>
  <cols>
    <col min="1" max="1" width="13" style="74" customWidth="1"/>
    <col min="2" max="2" width="7.8984375" style="74" customWidth="1"/>
    <col min="3" max="3" width="64.8984375" style="74" bestFit="1" customWidth="1"/>
    <col min="4" max="4" width="64.5" style="74" customWidth="1"/>
    <col min="5" max="5" width="7.8984375" style="74" customWidth="1"/>
    <col min="6" max="6" width="10" style="74" customWidth="1"/>
    <col min="7" max="7" width="9.3984375" style="74" bestFit="1" customWidth="1"/>
    <col min="8" max="8" width="11" style="74" customWidth="1"/>
    <col min="9" max="9" width="9.3984375" style="74" bestFit="1" customWidth="1"/>
    <col min="10" max="10" width="14" style="74" customWidth="1"/>
    <col min="11" max="11" width="10" style="74" customWidth="1"/>
    <col min="12" max="12" width="11" style="74" customWidth="1"/>
    <col min="13" max="13" width="11.3984375" style="74" customWidth="1"/>
    <col min="14" max="16384" width="9" style="74"/>
  </cols>
  <sheetData>
    <row r="1" spans="1:13" x14ac:dyDescent="0.3">
      <c r="A1" s="124" t="s">
        <v>18</v>
      </c>
      <c r="B1" s="124" t="s">
        <v>23</v>
      </c>
      <c r="C1" s="124" t="s">
        <v>28</v>
      </c>
      <c r="D1" s="124" t="s">
        <v>49</v>
      </c>
      <c r="E1" s="124" t="s">
        <v>17</v>
      </c>
      <c r="F1" s="124">
        <f>'תנאי סף'!D1:D2</f>
        <v>1</v>
      </c>
      <c r="G1" s="124"/>
      <c r="H1" s="124">
        <f>'תנאי סף'!E1:E2</f>
        <v>2</v>
      </c>
      <c r="I1" s="124"/>
      <c r="J1" s="124">
        <f>'תנאי סף'!F1:F2</f>
        <v>3</v>
      </c>
      <c r="K1" s="124"/>
      <c r="L1" s="124">
        <f>'תנאי סף'!G1:G2</f>
        <v>4</v>
      </c>
      <c r="M1" s="124"/>
    </row>
    <row r="2" spans="1:13" x14ac:dyDescent="0.3">
      <c r="A2" s="124"/>
      <c r="B2" s="124"/>
      <c r="C2" s="124"/>
      <c r="D2" s="124"/>
      <c r="E2" s="124"/>
      <c r="F2" s="125">
        <f>'תנאי סף'!D3</f>
        <v>0</v>
      </c>
      <c r="G2" s="125"/>
      <c r="H2" s="125">
        <f>'תנאי סף'!E3</f>
        <v>0</v>
      </c>
      <c r="I2" s="125"/>
      <c r="J2" s="125">
        <f>'תנאי סף'!F3</f>
        <v>0</v>
      </c>
      <c r="K2" s="125"/>
      <c r="L2" s="125">
        <f>'תנאי סף'!G3</f>
        <v>0</v>
      </c>
      <c r="M2" s="125"/>
    </row>
    <row r="3" spans="1:13" x14ac:dyDescent="0.3">
      <c r="A3" s="124"/>
      <c r="B3" s="124"/>
      <c r="C3" s="124"/>
      <c r="D3" s="124"/>
      <c r="E3" s="124"/>
      <c r="F3" s="80" t="s">
        <v>21</v>
      </c>
      <c r="G3" s="80" t="s">
        <v>8</v>
      </c>
      <c r="H3" s="80" t="s">
        <v>21</v>
      </c>
      <c r="I3" s="80" t="s">
        <v>8</v>
      </c>
      <c r="J3" s="80" t="s">
        <v>21</v>
      </c>
      <c r="K3" s="80" t="s">
        <v>8</v>
      </c>
      <c r="L3" s="80" t="s">
        <v>21</v>
      </c>
      <c r="M3" s="80" t="s">
        <v>8</v>
      </c>
    </row>
    <row r="4" spans="1:13" ht="31.2" x14ac:dyDescent="0.3">
      <c r="A4" s="128" t="s">
        <v>29</v>
      </c>
      <c r="B4" s="128" t="s">
        <v>94</v>
      </c>
      <c r="C4" s="127" t="s">
        <v>104</v>
      </c>
      <c r="D4" s="97" t="s">
        <v>145</v>
      </c>
      <c r="E4" s="128">
        <v>25</v>
      </c>
      <c r="F4" s="83"/>
      <c r="G4" s="83">
        <f>MIN(F4*1,5)</f>
        <v>0</v>
      </c>
      <c r="H4" s="83"/>
      <c r="I4" s="83">
        <f>MIN(H4*1,5)</f>
        <v>0</v>
      </c>
      <c r="J4" s="83"/>
      <c r="K4" s="83">
        <f>MIN(J4*1,5)</f>
        <v>0</v>
      </c>
      <c r="L4" s="83"/>
      <c r="M4" s="83">
        <f>MIN(L4*1,5)</f>
        <v>0</v>
      </c>
    </row>
    <row r="5" spans="1:13" ht="31.2" x14ac:dyDescent="0.3">
      <c r="A5" s="128"/>
      <c r="B5" s="128"/>
      <c r="C5" s="127"/>
      <c r="D5" s="97" t="s">
        <v>146</v>
      </c>
      <c r="E5" s="128"/>
      <c r="F5" s="83"/>
      <c r="G5" s="83">
        <f>MIN(F5*2,10)</f>
        <v>0</v>
      </c>
      <c r="H5" s="83"/>
      <c r="I5" s="83">
        <f>MIN(H5*2,10)</f>
        <v>0</v>
      </c>
      <c r="J5" s="83"/>
      <c r="K5" s="83">
        <f>MIN(J5*2,10)</f>
        <v>0</v>
      </c>
      <c r="L5" s="83"/>
      <c r="M5" s="83">
        <f>MIN(L5*2,10)</f>
        <v>0</v>
      </c>
    </row>
    <row r="6" spans="1:13" x14ac:dyDescent="0.3">
      <c r="A6" s="128"/>
      <c r="B6" s="128"/>
      <c r="C6" s="127"/>
      <c r="D6" s="97" t="s">
        <v>147</v>
      </c>
      <c r="E6" s="128"/>
      <c r="F6" s="83"/>
      <c r="G6" s="83">
        <f>MIN(F6*5,25)</f>
        <v>0</v>
      </c>
      <c r="H6" s="83"/>
      <c r="I6" s="83">
        <f>MIN(H6*5,25)</f>
        <v>0</v>
      </c>
      <c r="J6" s="83"/>
      <c r="K6" s="83">
        <f>MIN(J6*5,25)</f>
        <v>0</v>
      </c>
      <c r="L6" s="83"/>
      <c r="M6" s="83">
        <f>MIN(L6*5,25)</f>
        <v>0</v>
      </c>
    </row>
    <row r="7" spans="1:13" ht="31.2" x14ac:dyDescent="0.3">
      <c r="A7" s="128"/>
      <c r="B7" s="128"/>
      <c r="C7" s="127" t="s">
        <v>103</v>
      </c>
      <c r="D7" s="85" t="s">
        <v>105</v>
      </c>
      <c r="E7" s="128"/>
      <c r="F7" s="83"/>
      <c r="G7" s="83">
        <f>MIN(F7*1,5)</f>
        <v>0</v>
      </c>
      <c r="H7" s="83"/>
      <c r="I7" s="83">
        <f>MIN(H7*1,5)</f>
        <v>0</v>
      </c>
      <c r="J7" s="83"/>
      <c r="K7" s="83">
        <f>MIN(J7*1,5)</f>
        <v>0</v>
      </c>
      <c r="L7" s="83"/>
      <c r="M7" s="83">
        <f>MIN(L7*1,5)</f>
        <v>0</v>
      </c>
    </row>
    <row r="8" spans="1:13" ht="31.2" x14ac:dyDescent="0.3">
      <c r="A8" s="128"/>
      <c r="B8" s="128"/>
      <c r="C8" s="127"/>
      <c r="D8" s="85" t="s">
        <v>106</v>
      </c>
      <c r="E8" s="128"/>
      <c r="F8" s="83"/>
      <c r="G8" s="83">
        <f>MIN(F8*2,10)</f>
        <v>0</v>
      </c>
      <c r="H8" s="83"/>
      <c r="I8" s="83">
        <f>MIN(H8*2,10)</f>
        <v>0</v>
      </c>
      <c r="J8" s="83"/>
      <c r="K8" s="83">
        <f>MIN(J8*2,10)</f>
        <v>0</v>
      </c>
      <c r="L8" s="83"/>
      <c r="M8" s="83">
        <f>MIN(L8*2,10)</f>
        <v>0</v>
      </c>
    </row>
    <row r="9" spans="1:13" ht="31.2" x14ac:dyDescent="0.3">
      <c r="A9" s="128"/>
      <c r="B9" s="128"/>
      <c r="C9" s="127"/>
      <c r="D9" s="85" t="s">
        <v>108</v>
      </c>
      <c r="E9" s="128"/>
      <c r="F9" s="83"/>
      <c r="G9" s="83">
        <f>MIN(F9*4,20)</f>
        <v>0</v>
      </c>
      <c r="H9" s="83"/>
      <c r="I9" s="83">
        <f>MIN(H9*4,20)</f>
        <v>0</v>
      </c>
      <c r="J9" s="83"/>
      <c r="K9" s="83">
        <f>MIN(J9*4,20)</f>
        <v>0</v>
      </c>
      <c r="L9" s="83"/>
      <c r="M9" s="83">
        <f>MIN(L9*4,20)</f>
        <v>0</v>
      </c>
    </row>
    <row r="10" spans="1:13" ht="31.2" x14ac:dyDescent="0.3">
      <c r="A10" s="128"/>
      <c r="B10" s="128"/>
      <c r="C10" s="127"/>
      <c r="D10" s="85" t="s">
        <v>107</v>
      </c>
      <c r="E10" s="128"/>
      <c r="F10" s="83"/>
      <c r="G10" s="83">
        <f>MIN(F10*5,25)</f>
        <v>0</v>
      </c>
      <c r="H10" s="83"/>
      <c r="I10" s="83">
        <f>MIN(H10*5,25)</f>
        <v>0</v>
      </c>
      <c r="J10" s="83"/>
      <c r="K10" s="83">
        <f>MIN(J10*5,25)</f>
        <v>0</v>
      </c>
      <c r="L10" s="83"/>
      <c r="M10" s="83">
        <f>MIN(L10*5,25)</f>
        <v>0</v>
      </c>
    </row>
    <row r="11" spans="1:13" x14ac:dyDescent="0.3">
      <c r="A11" s="128"/>
      <c r="B11" s="128"/>
      <c r="C11" s="133" t="s">
        <v>102</v>
      </c>
      <c r="D11" s="133"/>
      <c r="E11" s="128"/>
      <c r="F11" s="84"/>
      <c r="G11" s="84">
        <f>MIN(SUM(G4:G10),25)</f>
        <v>0</v>
      </c>
      <c r="H11" s="84"/>
      <c r="I11" s="84">
        <f>MIN(SUM(I4:I10),25)</f>
        <v>0</v>
      </c>
      <c r="J11" s="84"/>
      <c r="K11" s="84">
        <f>MIN(SUM(K4:K10),25)</f>
        <v>0</v>
      </c>
      <c r="L11" s="84"/>
      <c r="M11" s="84">
        <f>MIN(SUM(M4:M10),25)</f>
        <v>0</v>
      </c>
    </row>
    <row r="12" spans="1:13" ht="31.2" x14ac:dyDescent="0.3">
      <c r="A12" s="128" t="s">
        <v>90</v>
      </c>
      <c r="B12" s="128" t="s">
        <v>95</v>
      </c>
      <c r="C12" s="127" t="s">
        <v>113</v>
      </c>
      <c r="D12" s="85" t="s">
        <v>110</v>
      </c>
      <c r="E12" s="129">
        <v>10</v>
      </c>
      <c r="F12" s="83"/>
      <c r="G12" s="83">
        <f>MIN(F12*2.5,5)</f>
        <v>0</v>
      </c>
      <c r="H12" s="83"/>
      <c r="I12" s="83">
        <f>MIN(H12*2.5,5)</f>
        <v>0</v>
      </c>
      <c r="J12" s="83"/>
      <c r="K12" s="83">
        <f>MIN(J12*2.5,5)</f>
        <v>0</v>
      </c>
      <c r="L12" s="83"/>
      <c r="M12" s="83">
        <f>MIN(L12*2.5,5)</f>
        <v>0</v>
      </c>
    </row>
    <row r="13" spans="1:13" ht="31.2" x14ac:dyDescent="0.3">
      <c r="A13" s="128"/>
      <c r="B13" s="128"/>
      <c r="C13" s="127"/>
      <c r="D13" s="85" t="s">
        <v>109</v>
      </c>
      <c r="E13" s="130"/>
      <c r="F13" s="83"/>
      <c r="G13" s="83">
        <f>MIN(F13*3.5,7)</f>
        <v>0</v>
      </c>
      <c r="H13" s="83"/>
      <c r="I13" s="83">
        <f>MIN(H13*3.5,7)</f>
        <v>0</v>
      </c>
      <c r="J13" s="83"/>
      <c r="K13" s="83">
        <f>MIN(J13*3.5,7)</f>
        <v>0</v>
      </c>
      <c r="L13" s="83"/>
      <c r="M13" s="83">
        <f>MIN(L13*3.5,7)</f>
        <v>0</v>
      </c>
    </row>
    <row r="14" spans="1:13" ht="46.8" x14ac:dyDescent="0.3">
      <c r="A14" s="128"/>
      <c r="B14" s="128"/>
      <c r="C14" s="127"/>
      <c r="D14" s="85" t="s">
        <v>111</v>
      </c>
      <c r="E14" s="130"/>
      <c r="F14" s="83"/>
      <c r="G14" s="83">
        <f>MIN(F14*1,3)</f>
        <v>0</v>
      </c>
      <c r="H14" s="83"/>
      <c r="I14" s="83">
        <f>MIN(H14*1,3)</f>
        <v>0</v>
      </c>
      <c r="J14" s="83"/>
      <c r="K14" s="83">
        <f>MIN(J14*1,3)</f>
        <v>0</v>
      </c>
      <c r="L14" s="83"/>
      <c r="M14" s="83">
        <f>MIN(L14*1,3)</f>
        <v>0</v>
      </c>
    </row>
    <row r="15" spans="1:13" x14ac:dyDescent="0.3">
      <c r="A15" s="128"/>
      <c r="B15" s="128"/>
      <c r="C15" s="133" t="s">
        <v>112</v>
      </c>
      <c r="D15" s="133"/>
      <c r="E15" s="131"/>
      <c r="F15" s="83"/>
      <c r="G15" s="84">
        <f>MIN(SUM(G12:G14),10)</f>
        <v>0</v>
      </c>
      <c r="H15" s="83"/>
      <c r="I15" s="84">
        <f>MIN(SUM(I12:I14),10)</f>
        <v>0</v>
      </c>
      <c r="J15" s="83"/>
      <c r="K15" s="84">
        <f>MIN(SUM(K12:K14),10)</f>
        <v>0</v>
      </c>
      <c r="L15" s="83"/>
      <c r="M15" s="84">
        <f>MIN(SUM(M12:M14),10)</f>
        <v>0</v>
      </c>
    </row>
    <row r="16" spans="1:13" ht="31.2" x14ac:dyDescent="0.3">
      <c r="A16" s="86" t="s">
        <v>91</v>
      </c>
      <c r="B16" s="86" t="s">
        <v>96</v>
      </c>
      <c r="C16" s="85" t="s">
        <v>114</v>
      </c>
      <c r="D16" s="85" t="s">
        <v>115</v>
      </c>
      <c r="E16" s="86">
        <v>15</v>
      </c>
      <c r="F16" s="83" t="s">
        <v>39</v>
      </c>
      <c r="G16" s="84">
        <f>('תכנית מוצעת'!C8)*$E16/100</f>
        <v>0</v>
      </c>
      <c r="H16" s="83" t="s">
        <v>39</v>
      </c>
      <c r="I16" s="84">
        <f>('תכנית מוצעת'!E8)*$E16/100</f>
        <v>0</v>
      </c>
      <c r="J16" s="83" t="s">
        <v>39</v>
      </c>
      <c r="K16" s="84">
        <f>('תכנית מוצעת'!G8)*$E16/100</f>
        <v>0</v>
      </c>
      <c r="L16" s="83" t="s">
        <v>39</v>
      </c>
      <c r="M16" s="84">
        <f>('תכנית מוצעת'!I8)*$E16/100</f>
        <v>0</v>
      </c>
    </row>
    <row r="17" spans="1:13" ht="187.2" x14ac:dyDescent="0.3">
      <c r="A17" s="86" t="s">
        <v>92</v>
      </c>
      <c r="B17" s="86" t="s">
        <v>97</v>
      </c>
      <c r="C17" s="85" t="s">
        <v>116</v>
      </c>
      <c r="D17" s="85" t="s">
        <v>117</v>
      </c>
      <c r="E17" s="86">
        <v>30</v>
      </c>
      <c r="F17" s="83" t="s">
        <v>39</v>
      </c>
      <c r="G17" s="84">
        <f>('הפתרון המוצע למערכת'!E15)</f>
        <v>0</v>
      </c>
      <c r="H17" s="83" t="s">
        <v>39</v>
      </c>
      <c r="I17" s="84">
        <f>('הפתרון המוצע למערכת'!G15)</f>
        <v>0</v>
      </c>
      <c r="J17" s="83" t="s">
        <v>39</v>
      </c>
      <c r="K17" s="84">
        <f>('הפתרון המוצע למערכת'!I15)</f>
        <v>0</v>
      </c>
      <c r="L17" s="83" t="s">
        <v>39</v>
      </c>
      <c r="M17" s="84">
        <f>('הפתרון המוצע למערכת'!K15)</f>
        <v>0</v>
      </c>
    </row>
    <row r="18" spans="1:13" ht="78" x14ac:dyDescent="0.3">
      <c r="A18" s="86" t="s">
        <v>93</v>
      </c>
      <c r="B18" s="86" t="s">
        <v>98</v>
      </c>
      <c r="C18" s="85" t="s">
        <v>119</v>
      </c>
      <c r="D18" s="85" t="s">
        <v>118</v>
      </c>
      <c r="E18" s="86">
        <v>20</v>
      </c>
      <c r="F18" s="83" t="s">
        <v>39</v>
      </c>
      <c r="G18" s="84">
        <f>(ראיון!B8)*$E18/100</f>
        <v>0</v>
      </c>
      <c r="H18" s="83" t="s">
        <v>39</v>
      </c>
      <c r="I18" s="84">
        <f>(ראיון!D8)*$E18/100</f>
        <v>0</v>
      </c>
      <c r="J18" s="83" t="s">
        <v>39</v>
      </c>
      <c r="K18" s="84">
        <f>(ראיון!F8)*$E18/100</f>
        <v>0</v>
      </c>
      <c r="L18" s="83" t="s">
        <v>39</v>
      </c>
      <c r="M18" s="84">
        <f>(ראיון!H8)*$E18/100</f>
        <v>0</v>
      </c>
    </row>
    <row r="19" spans="1:13" x14ac:dyDescent="0.3">
      <c r="A19" s="132" t="s">
        <v>13</v>
      </c>
      <c r="B19" s="132"/>
      <c r="C19" s="132"/>
      <c r="D19" s="132"/>
      <c r="E19" s="87">
        <f>SUM(E4:E18)</f>
        <v>100</v>
      </c>
      <c r="F19" s="126">
        <f>G11+G15+G16+G17+G18</f>
        <v>0</v>
      </c>
      <c r="G19" s="126"/>
      <c r="H19" s="126">
        <f>I11+I15+I16+I17+I18</f>
        <v>0</v>
      </c>
      <c r="I19" s="126"/>
      <c r="J19" s="126">
        <f>K11+K15+K16+K17+K18</f>
        <v>0</v>
      </c>
      <c r="K19" s="126"/>
      <c r="L19" s="126">
        <f>M11+M15+M16+M17+M18</f>
        <v>0</v>
      </c>
      <c r="M19" s="126"/>
    </row>
    <row r="20" spans="1:13" x14ac:dyDescent="0.3">
      <c r="A20" s="134" t="s">
        <v>12</v>
      </c>
      <c r="B20" s="134"/>
      <c r="C20" s="134"/>
      <c r="D20" s="134"/>
      <c r="E20" s="88">
        <v>70</v>
      </c>
      <c r="F20" s="123" t="str">
        <f>IF(F$19&gt;=$E$20,"V","X")</f>
        <v>X</v>
      </c>
      <c r="G20" s="123"/>
      <c r="H20" s="123" t="str">
        <f>IF(H$19&gt;=$E$20,"V","X")</f>
        <v>X</v>
      </c>
      <c r="I20" s="123"/>
      <c r="J20" s="123" t="str">
        <f>IF(J$19&gt;=$E$20,"V","X")</f>
        <v>X</v>
      </c>
      <c r="K20" s="123"/>
      <c r="L20" s="123" t="str">
        <f>IF(L$19&gt;=$E$20,"V","X")</f>
        <v>X</v>
      </c>
      <c r="M20" s="123"/>
    </row>
    <row r="24" spans="1:13" x14ac:dyDescent="0.3">
      <c r="E24" s="82"/>
    </row>
    <row r="40" spans="1:1" x14ac:dyDescent="0.3">
      <c r="A40" s="74" t="s">
        <v>19</v>
      </c>
    </row>
    <row r="41" spans="1:1" x14ac:dyDescent="0.3">
      <c r="A41" s="74" t="s">
        <v>20</v>
      </c>
    </row>
  </sheetData>
  <mergeCells count="34">
    <mergeCell ref="A20:D20"/>
    <mergeCell ref="A1:A3"/>
    <mergeCell ref="E1:E3"/>
    <mergeCell ref="B1:B3"/>
    <mergeCell ref="D1:D3"/>
    <mergeCell ref="C1:C3"/>
    <mergeCell ref="A4:A11"/>
    <mergeCell ref="B4:B11"/>
    <mergeCell ref="E4:E11"/>
    <mergeCell ref="C4:C6"/>
    <mergeCell ref="C7:C10"/>
    <mergeCell ref="C11:D11"/>
    <mergeCell ref="C12:C14"/>
    <mergeCell ref="A12:A15"/>
    <mergeCell ref="E12:E15"/>
    <mergeCell ref="L19:M19"/>
    <mergeCell ref="A19:D19"/>
    <mergeCell ref="B12:B15"/>
    <mergeCell ref="C15:D15"/>
    <mergeCell ref="L20:M20"/>
    <mergeCell ref="L1:M1"/>
    <mergeCell ref="L2:M2"/>
    <mergeCell ref="F20:G20"/>
    <mergeCell ref="H20:I20"/>
    <mergeCell ref="F19:G19"/>
    <mergeCell ref="H19:I19"/>
    <mergeCell ref="J1:K1"/>
    <mergeCell ref="H2:I2"/>
    <mergeCell ref="J2:K2"/>
    <mergeCell ref="F1:G1"/>
    <mergeCell ref="H1:I1"/>
    <mergeCell ref="J19:K19"/>
    <mergeCell ref="J20:K20"/>
    <mergeCell ref="F2:G2"/>
  </mergeCells>
  <conditionalFormatting sqref="F20:G20">
    <cfRule type="expression" dxfId="3" priority="11">
      <formula>F20="X"</formula>
    </cfRule>
    <cfRule type="expression" dxfId="2" priority="12">
      <formula>F20="V"</formula>
    </cfRule>
  </conditionalFormatting>
  <conditionalFormatting sqref="H20:M20">
    <cfRule type="expression" dxfId="1" priority="5">
      <formula>H20="X"</formula>
    </cfRule>
    <cfRule type="expression" dxfId="0" priority="6">
      <formula>H20="V"</formula>
    </cfRule>
  </conditionalFormatting>
  <dataValidations count="2">
    <dataValidation type="whole" allowBlank="1" showInputMessage="1" showErrorMessage="1" sqref="F12:F15 H12:H15 J12:J15 L12:L15">
      <formula1>0</formula1>
      <formula2>5</formula2>
    </dataValidation>
    <dataValidation operator="notBetween" allowBlank="1" showInputMessage="1" showErrorMessage="1" sqref="F4:F11 J4:J11 H4:H11 L4:L11"/>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rightToLeft="1" zoomScaleNormal="100" workbookViewId="0">
      <selection activeCell="I8" sqref="I8:J8"/>
    </sheetView>
  </sheetViews>
  <sheetFormatPr defaultRowHeight="13.8" x14ac:dyDescent="0.25"/>
  <cols>
    <col min="1" max="1" width="46.09765625" customWidth="1"/>
    <col min="2" max="2" width="11.5" customWidth="1"/>
  </cols>
  <sheetData>
    <row r="1" spans="1:10" ht="16.2" thickBot="1" x14ac:dyDescent="0.3">
      <c r="A1" s="143" t="s">
        <v>141</v>
      </c>
      <c r="B1" s="145" t="s">
        <v>31</v>
      </c>
      <c r="C1" s="135">
        <f>'תנאי סף'!D1:D2</f>
        <v>1</v>
      </c>
      <c r="D1" s="136"/>
      <c r="E1" s="135">
        <f>'תנאי סף'!E1:E2</f>
        <v>2</v>
      </c>
      <c r="F1" s="136"/>
      <c r="G1" s="135">
        <f>'תנאי סף'!F1:F2</f>
        <v>3</v>
      </c>
      <c r="H1" s="136"/>
      <c r="I1" s="135">
        <f>'תנאי סף'!G1:G2</f>
        <v>4</v>
      </c>
      <c r="J1" s="136"/>
    </row>
    <row r="2" spans="1:10" ht="15.75" customHeight="1" x14ac:dyDescent="0.25">
      <c r="A2" s="143"/>
      <c r="B2" s="145"/>
      <c r="C2" s="137">
        <f>'תנאי סף'!D3</f>
        <v>0</v>
      </c>
      <c r="D2" s="138"/>
      <c r="E2" s="137">
        <f>'תנאי סף'!E3</f>
        <v>0</v>
      </c>
      <c r="F2" s="138"/>
      <c r="G2" s="137">
        <f>'תנאי סף'!F3</f>
        <v>0</v>
      </c>
      <c r="H2" s="138"/>
      <c r="I2" s="137">
        <f>'תנאי סף'!G3</f>
        <v>0</v>
      </c>
      <c r="J2" s="138"/>
    </row>
    <row r="3" spans="1:10" ht="15.75" customHeight="1" x14ac:dyDescent="0.25">
      <c r="A3" s="144"/>
      <c r="B3" s="146"/>
      <c r="C3" s="139"/>
      <c r="D3" s="140"/>
      <c r="E3" s="139"/>
      <c r="F3" s="140"/>
      <c r="G3" s="139"/>
      <c r="H3" s="140"/>
      <c r="I3" s="139"/>
      <c r="J3" s="140"/>
    </row>
    <row r="4" spans="1:10" ht="16.2" thickBot="1" x14ac:dyDescent="0.3">
      <c r="A4" s="53" t="s">
        <v>30</v>
      </c>
      <c r="B4" s="54" t="s">
        <v>8</v>
      </c>
      <c r="C4" s="30" t="s">
        <v>24</v>
      </c>
      <c r="D4" s="29" t="s">
        <v>21</v>
      </c>
      <c r="E4" s="28" t="s">
        <v>24</v>
      </c>
      <c r="F4" s="29" t="s">
        <v>21</v>
      </c>
      <c r="G4" s="28" t="s">
        <v>24</v>
      </c>
      <c r="H4" s="29" t="s">
        <v>21</v>
      </c>
      <c r="I4" s="30" t="s">
        <v>24</v>
      </c>
      <c r="J4" s="29" t="s">
        <v>21</v>
      </c>
    </row>
    <row r="5" spans="1:10" ht="15.75" customHeight="1" x14ac:dyDescent="0.25">
      <c r="A5" s="72" t="s">
        <v>99</v>
      </c>
      <c r="B5" s="94">
        <v>0.3</v>
      </c>
      <c r="C5" s="67"/>
      <c r="D5" s="31"/>
      <c r="E5" s="67"/>
      <c r="F5" s="31"/>
      <c r="G5" s="67"/>
      <c r="H5" s="31"/>
      <c r="I5" s="67"/>
      <c r="J5" s="31"/>
    </row>
    <row r="6" spans="1:10" ht="31.2" x14ac:dyDescent="0.25">
      <c r="A6" s="56" t="s">
        <v>101</v>
      </c>
      <c r="B6" s="94">
        <v>0.35</v>
      </c>
      <c r="C6" s="68"/>
      <c r="D6" s="32"/>
      <c r="E6" s="68"/>
      <c r="F6" s="32"/>
      <c r="G6" s="68"/>
      <c r="H6" s="32"/>
      <c r="I6" s="68"/>
      <c r="J6" s="32"/>
    </row>
    <row r="7" spans="1:10" ht="62.4" x14ac:dyDescent="0.25">
      <c r="A7" s="72" t="s">
        <v>100</v>
      </c>
      <c r="B7" s="94">
        <v>0.35</v>
      </c>
      <c r="C7" s="68"/>
      <c r="D7" s="32"/>
      <c r="E7" s="68"/>
      <c r="F7" s="32"/>
      <c r="G7" s="68"/>
      <c r="H7" s="32"/>
      <c r="I7" s="68"/>
      <c r="J7" s="32"/>
    </row>
    <row r="8" spans="1:10" ht="16.2" thickBot="1" x14ac:dyDescent="0.3">
      <c r="A8" s="73"/>
      <c r="B8" s="94">
        <f>SUM(B5:B7)</f>
        <v>0.99999999999999989</v>
      </c>
      <c r="C8" s="141">
        <f>(SUMPRODUCT(C5:C7,$B5:$B7))*10</f>
        <v>0</v>
      </c>
      <c r="D8" s="142"/>
      <c r="E8" s="141">
        <f t="shared" ref="E8" si="0">(SUMPRODUCT(E5:E7,$B5:$B7))*10</f>
        <v>0</v>
      </c>
      <c r="F8" s="142"/>
      <c r="G8" s="141">
        <f t="shared" ref="G8" si="1">(SUMPRODUCT(G5:G7,$B5:$B7))*10</f>
        <v>0</v>
      </c>
      <c r="H8" s="142"/>
      <c r="I8" s="141">
        <f t="shared" ref="I8" si="2">(SUMPRODUCT(I5:I7,$B5:$B7))*10</f>
        <v>0</v>
      </c>
      <c r="J8" s="142"/>
    </row>
    <row r="10" spans="1:10" x14ac:dyDescent="0.25">
      <c r="A10" s="79"/>
    </row>
  </sheetData>
  <mergeCells count="14">
    <mergeCell ref="I8:J8"/>
    <mergeCell ref="G8:H8"/>
    <mergeCell ref="E8:F8"/>
    <mergeCell ref="I1:J1"/>
    <mergeCell ref="G1:H1"/>
    <mergeCell ref="E1:F1"/>
    <mergeCell ref="I2:J3"/>
    <mergeCell ref="G2:H3"/>
    <mergeCell ref="E2:F3"/>
    <mergeCell ref="C1:D1"/>
    <mergeCell ref="C2:D3"/>
    <mergeCell ref="C8:D8"/>
    <mergeCell ref="A1:A3"/>
    <mergeCell ref="B1:B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rightToLeft="1" zoomScale="70" zoomScaleNormal="70" workbookViewId="0">
      <selection activeCell="E7" sqref="E7"/>
    </sheetView>
  </sheetViews>
  <sheetFormatPr defaultRowHeight="13.8" x14ac:dyDescent="0.25"/>
  <cols>
    <col min="1" max="1" width="46.09765625" customWidth="1"/>
    <col min="2" max="2" width="23.09765625" customWidth="1"/>
    <col min="3" max="3" width="40.5" customWidth="1"/>
    <col min="4" max="4" width="11.5" customWidth="1"/>
  </cols>
  <sheetData>
    <row r="1" spans="1:12" ht="15.6" x14ac:dyDescent="0.25">
      <c r="A1" s="155" t="s">
        <v>129</v>
      </c>
      <c r="B1" s="155"/>
      <c r="C1" s="155"/>
      <c r="D1" s="155" t="s">
        <v>31</v>
      </c>
      <c r="E1" s="160">
        <f>'תנאי סף'!D1:D2</f>
        <v>1</v>
      </c>
      <c r="F1" s="160"/>
      <c r="G1" s="160">
        <f>'תנאי סף'!E1:E2</f>
        <v>2</v>
      </c>
      <c r="H1" s="160"/>
      <c r="I1" s="160">
        <f>'תנאי סף'!F1:F2</f>
        <v>3</v>
      </c>
      <c r="J1" s="160"/>
      <c r="K1" s="160">
        <f>'תנאי סף'!G1:G2</f>
        <v>4</v>
      </c>
      <c r="L1" s="160"/>
    </row>
    <row r="2" spans="1:12" x14ac:dyDescent="0.25">
      <c r="A2" s="155"/>
      <c r="B2" s="155"/>
      <c r="C2" s="155"/>
      <c r="D2" s="155"/>
      <c r="E2" s="161">
        <f>'תנאי סף'!D3</f>
        <v>0</v>
      </c>
      <c r="F2" s="161"/>
      <c r="G2" s="161">
        <f>'תנאי סף'!E3</f>
        <v>0</v>
      </c>
      <c r="H2" s="161"/>
      <c r="I2" s="161">
        <f>'תנאי סף'!F3</f>
        <v>0</v>
      </c>
      <c r="J2" s="161"/>
      <c r="K2" s="161">
        <f>'תנאי סף'!G3</f>
        <v>0</v>
      </c>
      <c r="L2" s="161"/>
    </row>
    <row r="3" spans="1:12" x14ac:dyDescent="0.25">
      <c r="A3" s="155"/>
      <c r="B3" s="155"/>
      <c r="C3" s="155"/>
      <c r="D3" s="155"/>
      <c r="E3" s="161"/>
      <c r="F3" s="161"/>
      <c r="G3" s="161"/>
      <c r="H3" s="161"/>
      <c r="I3" s="161"/>
      <c r="J3" s="161"/>
      <c r="K3" s="161"/>
      <c r="L3" s="161"/>
    </row>
    <row r="4" spans="1:12" ht="15.6" x14ac:dyDescent="0.25">
      <c r="A4" s="56" t="s">
        <v>30</v>
      </c>
      <c r="B4" s="56" t="s">
        <v>49</v>
      </c>
      <c r="C4" s="56" t="s">
        <v>124</v>
      </c>
      <c r="D4" s="56" t="s">
        <v>52</v>
      </c>
      <c r="E4" s="91" t="s">
        <v>24</v>
      </c>
      <c r="F4" s="91" t="s">
        <v>21</v>
      </c>
      <c r="G4" s="91" t="s">
        <v>24</v>
      </c>
      <c r="H4" s="91" t="s">
        <v>21</v>
      </c>
      <c r="I4" s="91" t="s">
        <v>24</v>
      </c>
      <c r="J4" s="91" t="s">
        <v>21</v>
      </c>
      <c r="K4" s="91" t="s">
        <v>24</v>
      </c>
      <c r="L4" s="91" t="s">
        <v>21</v>
      </c>
    </row>
    <row r="5" spans="1:12" ht="38.25" customHeight="1" x14ac:dyDescent="0.25">
      <c r="A5" s="155" t="s">
        <v>127</v>
      </c>
      <c r="B5" s="155" t="s">
        <v>128</v>
      </c>
      <c r="C5" s="56" t="s">
        <v>125</v>
      </c>
      <c r="D5" s="154">
        <v>0.5</v>
      </c>
      <c r="E5" s="92"/>
      <c r="F5" s="92"/>
      <c r="G5" s="92"/>
      <c r="H5" s="92"/>
      <c r="I5" s="92"/>
      <c r="J5" s="92"/>
      <c r="K5" s="92"/>
      <c r="L5" s="92"/>
    </row>
    <row r="6" spans="1:12" ht="41.25" customHeight="1" x14ac:dyDescent="0.25">
      <c r="A6" s="155"/>
      <c r="B6" s="155"/>
      <c r="C6" s="56" t="s">
        <v>126</v>
      </c>
      <c r="D6" s="154"/>
      <c r="E6" s="92"/>
      <c r="F6" s="92"/>
      <c r="G6" s="92"/>
      <c r="H6" s="92"/>
      <c r="I6" s="92"/>
      <c r="J6" s="92"/>
      <c r="K6" s="92"/>
      <c r="L6" s="92"/>
    </row>
    <row r="7" spans="1:12" ht="53.25" customHeight="1" x14ac:dyDescent="0.25">
      <c r="A7" s="155" t="s">
        <v>130</v>
      </c>
      <c r="B7" s="155" t="s">
        <v>131</v>
      </c>
      <c r="C7" s="56" t="s">
        <v>125</v>
      </c>
      <c r="D7" s="154">
        <v>0.15</v>
      </c>
      <c r="E7" s="92"/>
      <c r="F7" s="92"/>
      <c r="G7" s="92"/>
      <c r="H7" s="92"/>
      <c r="I7" s="92"/>
      <c r="J7" s="92"/>
      <c r="K7" s="92"/>
      <c r="L7" s="92"/>
    </row>
    <row r="8" spans="1:12" ht="59.25" customHeight="1" x14ac:dyDescent="0.25">
      <c r="A8" s="155"/>
      <c r="B8" s="155"/>
      <c r="C8" s="56" t="s">
        <v>126</v>
      </c>
      <c r="D8" s="154"/>
      <c r="E8" s="92"/>
      <c r="F8" s="92"/>
      <c r="G8" s="92"/>
      <c r="H8" s="92"/>
      <c r="I8" s="92"/>
      <c r="J8" s="92"/>
      <c r="K8" s="92"/>
      <c r="L8" s="92"/>
    </row>
    <row r="9" spans="1:12" ht="15.6" x14ac:dyDescent="0.25">
      <c r="A9" s="149" t="s">
        <v>132</v>
      </c>
      <c r="B9" s="149" t="s">
        <v>137</v>
      </c>
      <c r="C9" s="56" t="s">
        <v>125</v>
      </c>
      <c r="D9" s="154">
        <v>0.15</v>
      </c>
      <c r="E9" s="92"/>
      <c r="F9" s="92"/>
      <c r="G9" s="92"/>
      <c r="H9" s="92"/>
      <c r="I9" s="92"/>
      <c r="J9" s="92"/>
      <c r="K9" s="92"/>
      <c r="L9" s="92"/>
    </row>
    <row r="10" spans="1:12" ht="15.6" x14ac:dyDescent="0.25">
      <c r="A10" s="150"/>
      <c r="B10" s="150"/>
      <c r="C10" s="56" t="s">
        <v>126</v>
      </c>
      <c r="D10" s="154"/>
      <c r="E10" s="92"/>
      <c r="F10" s="92"/>
      <c r="G10" s="92"/>
      <c r="H10" s="92"/>
      <c r="I10" s="92"/>
      <c r="J10" s="92"/>
      <c r="K10" s="92"/>
      <c r="L10" s="92"/>
    </row>
    <row r="11" spans="1:12" ht="15.6" x14ac:dyDescent="0.25">
      <c r="A11" s="149" t="s">
        <v>133</v>
      </c>
      <c r="B11" s="149" t="s">
        <v>137</v>
      </c>
      <c r="C11" s="56" t="s">
        <v>125</v>
      </c>
      <c r="D11" s="154">
        <v>0.2</v>
      </c>
      <c r="E11" s="92"/>
      <c r="F11" s="92"/>
      <c r="G11" s="92"/>
      <c r="H11" s="92"/>
      <c r="I11" s="92"/>
      <c r="J11" s="92"/>
      <c r="K11" s="92"/>
      <c r="L11" s="92"/>
    </row>
    <row r="12" spans="1:12" ht="15.6" x14ac:dyDescent="0.25">
      <c r="A12" s="150"/>
      <c r="B12" s="150"/>
      <c r="C12" s="56" t="s">
        <v>126</v>
      </c>
      <c r="D12" s="154"/>
      <c r="E12" s="92"/>
      <c r="F12" s="92"/>
      <c r="G12" s="92"/>
      <c r="H12" s="92"/>
      <c r="I12" s="92"/>
      <c r="J12" s="92"/>
      <c r="K12" s="92"/>
      <c r="L12" s="92"/>
    </row>
    <row r="13" spans="1:12" ht="15.6" x14ac:dyDescent="0.25">
      <c r="A13" s="151" t="s">
        <v>134</v>
      </c>
      <c r="B13" s="152"/>
      <c r="C13" s="152"/>
      <c r="D13" s="153"/>
      <c r="E13" s="147">
        <f>((E5*$D5)+(E7*$D7)+(E9*$D9)+(E11*$D11))*10</f>
        <v>0</v>
      </c>
      <c r="F13" s="148"/>
      <c r="G13" s="147">
        <f t="shared" ref="G13" si="0">((G5*$D5)+(G7*$D7)+(G9*$D9)+(G11*$D11))*10</f>
        <v>0</v>
      </c>
      <c r="H13" s="148"/>
      <c r="I13" s="147">
        <f t="shared" ref="I13" si="1">((I5*$D5)+(I7*$D7)+(I9*$D9)+(I11*$D11))*10</f>
        <v>0</v>
      </c>
      <c r="J13" s="148"/>
      <c r="K13" s="147">
        <f t="shared" ref="K13" si="2">((K5*$D5)+(K7*$D7)+(K9*$D9)+(K11*$D11))*10</f>
        <v>0</v>
      </c>
      <c r="L13" s="148"/>
    </row>
    <row r="14" spans="1:12" ht="15.6" x14ac:dyDescent="0.25">
      <c r="A14" s="151" t="s">
        <v>135</v>
      </c>
      <c r="B14" s="152"/>
      <c r="C14" s="152"/>
      <c r="D14" s="153"/>
      <c r="E14" s="147">
        <f>((E6*$D5)+(E8*$D7)+(E10*$D9)+(E12*$D11))*10</f>
        <v>0</v>
      </c>
      <c r="F14" s="148"/>
      <c r="G14" s="147">
        <f t="shared" ref="G14" si="3">((G6*$D5)+(G8*$D7)+(G10*$D9)+(G12*$D11))*10</f>
        <v>0</v>
      </c>
      <c r="H14" s="148"/>
      <c r="I14" s="147">
        <f t="shared" ref="I14" si="4">((I6*$D5)+(I8*$D7)+(I10*$D9)+(I12*$D11))*10</f>
        <v>0</v>
      </c>
      <c r="J14" s="148"/>
      <c r="K14" s="147">
        <f t="shared" ref="K14" si="5">((K6*$D5)+(K8*$D7)+(K10*$D9)+(K12*$D11))*10</f>
        <v>0</v>
      </c>
      <c r="L14" s="148"/>
    </row>
    <row r="15" spans="1:12" ht="15.6" x14ac:dyDescent="0.25">
      <c r="A15" s="157" t="s">
        <v>136</v>
      </c>
      <c r="B15" s="158"/>
      <c r="C15" s="158"/>
      <c r="D15" s="159"/>
      <c r="E15" s="156">
        <f>(E13*0.1)+(E14*0.2)</f>
        <v>0</v>
      </c>
      <c r="F15" s="156"/>
      <c r="G15" s="156">
        <f t="shared" ref="G15" si="6">(G13*0.1)+(G14*0.2)</f>
        <v>0</v>
      </c>
      <c r="H15" s="156"/>
      <c r="I15" s="156">
        <f t="shared" ref="I15" si="7">(I13*0.1)+(I14*0.2)</f>
        <v>0</v>
      </c>
      <c r="J15" s="156"/>
      <c r="K15" s="156">
        <f t="shared" ref="K15" si="8">(K13*0.1)+(K14*0.2)</f>
        <v>0</v>
      </c>
      <c r="L15" s="156"/>
    </row>
    <row r="17" spans="1:1" x14ac:dyDescent="0.25">
      <c r="A17" s="79"/>
    </row>
  </sheetData>
  <mergeCells count="37">
    <mergeCell ref="K1:L1"/>
    <mergeCell ref="E2:F3"/>
    <mergeCell ref="G2:H3"/>
    <mergeCell ref="I2:J3"/>
    <mergeCell ref="K2:L3"/>
    <mergeCell ref="A1:C3"/>
    <mergeCell ref="D1:D3"/>
    <mergeCell ref="E1:F1"/>
    <mergeCell ref="G1:H1"/>
    <mergeCell ref="I1:J1"/>
    <mergeCell ref="E15:F15"/>
    <mergeCell ref="G15:H15"/>
    <mergeCell ref="I15:J15"/>
    <mergeCell ref="K15:L15"/>
    <mergeCell ref="A15:D15"/>
    <mergeCell ref="D5:D6"/>
    <mergeCell ref="A7:A8"/>
    <mergeCell ref="B7:B8"/>
    <mergeCell ref="D7:D8"/>
    <mergeCell ref="A11:A12"/>
    <mergeCell ref="D9:D10"/>
    <mergeCell ref="D11:D12"/>
    <mergeCell ref="A9:A10"/>
    <mergeCell ref="A5:A6"/>
    <mergeCell ref="B5:B6"/>
    <mergeCell ref="K13:L13"/>
    <mergeCell ref="K14:L14"/>
    <mergeCell ref="B9:B10"/>
    <mergeCell ref="B11:B12"/>
    <mergeCell ref="E13:F13"/>
    <mergeCell ref="E14:F14"/>
    <mergeCell ref="G13:H13"/>
    <mergeCell ref="G14:H14"/>
    <mergeCell ref="I13:J13"/>
    <mergeCell ref="I14:J14"/>
    <mergeCell ref="A13:D13"/>
    <mergeCell ref="A14:D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rightToLeft="1" zoomScale="110" zoomScaleNormal="110" workbookViewId="0">
      <selection sqref="A1:A3"/>
    </sheetView>
  </sheetViews>
  <sheetFormatPr defaultRowHeight="13.8" x14ac:dyDescent="0.25"/>
  <cols>
    <col min="1" max="1" width="92.8984375" customWidth="1"/>
    <col min="2" max="2" width="5.69921875" bestFit="1" customWidth="1"/>
    <col min="3" max="3" width="7.8984375" bestFit="1" customWidth="1"/>
    <col min="4" max="4" width="5.69921875" bestFit="1" customWidth="1"/>
    <col min="5" max="5" width="7.8984375" bestFit="1" customWidth="1"/>
    <col min="6" max="6" width="5.69921875" bestFit="1" customWidth="1"/>
    <col min="7" max="7" width="7.8984375" bestFit="1" customWidth="1"/>
    <col min="8" max="8" width="5.69921875" bestFit="1" customWidth="1"/>
    <col min="9" max="9" width="7.8984375" bestFit="1" customWidth="1"/>
  </cols>
  <sheetData>
    <row r="1" spans="1:9" ht="16.2" thickBot="1" x14ac:dyDescent="0.3">
      <c r="A1" s="143" t="s">
        <v>120</v>
      </c>
      <c r="B1" s="135">
        <f>'תנאי סף'!D1:D2</f>
        <v>1</v>
      </c>
      <c r="C1" s="136"/>
      <c r="D1" s="135">
        <f>'תנאי סף'!E1:E2</f>
        <v>2</v>
      </c>
      <c r="E1" s="136"/>
      <c r="F1" s="135">
        <f>'תנאי סף'!F1:F2</f>
        <v>3</v>
      </c>
      <c r="G1" s="136"/>
      <c r="H1" s="135">
        <f>'תנאי סף'!G1:G2</f>
        <v>4</v>
      </c>
      <c r="I1" s="136"/>
    </row>
    <row r="2" spans="1:9" x14ac:dyDescent="0.25">
      <c r="A2" s="143"/>
      <c r="B2" s="137">
        <f>'תנאי סף'!D3</f>
        <v>0</v>
      </c>
      <c r="C2" s="138"/>
      <c r="D2" s="137">
        <f>'תנאי סף'!E3</f>
        <v>0</v>
      </c>
      <c r="E2" s="138"/>
      <c r="F2" s="137">
        <f>'תנאי סף'!F3</f>
        <v>0</v>
      </c>
      <c r="G2" s="138"/>
      <c r="H2" s="137">
        <f>'תנאי סף'!G3</f>
        <v>0</v>
      </c>
      <c r="I2" s="138"/>
    </row>
    <row r="3" spans="1:9" x14ac:dyDescent="0.25">
      <c r="A3" s="144"/>
      <c r="B3" s="139"/>
      <c r="C3" s="140"/>
      <c r="D3" s="139"/>
      <c r="E3" s="140"/>
      <c r="F3" s="139"/>
      <c r="G3" s="140"/>
      <c r="H3" s="139"/>
      <c r="I3" s="140"/>
    </row>
    <row r="4" spans="1:9" ht="16.2" thickBot="1" x14ac:dyDescent="0.3">
      <c r="A4" s="72" t="s">
        <v>30</v>
      </c>
      <c r="B4" s="30" t="s">
        <v>24</v>
      </c>
      <c r="C4" s="29" t="s">
        <v>21</v>
      </c>
      <c r="D4" s="28" t="s">
        <v>24</v>
      </c>
      <c r="E4" s="29" t="s">
        <v>21</v>
      </c>
      <c r="F4" s="28" t="s">
        <v>24</v>
      </c>
      <c r="G4" s="29" t="s">
        <v>21</v>
      </c>
      <c r="H4" s="30" t="s">
        <v>24</v>
      </c>
      <c r="I4" s="29" t="s">
        <v>21</v>
      </c>
    </row>
    <row r="5" spans="1:9" ht="15.6" x14ac:dyDescent="0.25">
      <c r="A5" s="89" t="s">
        <v>123</v>
      </c>
      <c r="B5" s="67"/>
      <c r="C5" s="31"/>
      <c r="D5" s="67"/>
      <c r="E5" s="31"/>
      <c r="F5" s="67"/>
      <c r="G5" s="31"/>
      <c r="H5" s="67"/>
      <c r="I5" s="31"/>
    </row>
    <row r="6" spans="1:9" ht="31.2" x14ac:dyDescent="0.25">
      <c r="A6" s="90" t="s">
        <v>121</v>
      </c>
      <c r="B6" s="68"/>
      <c r="C6" s="32"/>
      <c r="D6" s="68"/>
      <c r="E6" s="32"/>
      <c r="F6" s="68"/>
      <c r="G6" s="32"/>
      <c r="H6" s="68"/>
      <c r="I6" s="32"/>
    </row>
    <row r="7" spans="1:9" ht="20.25" customHeight="1" x14ac:dyDescent="0.25">
      <c r="A7" s="89" t="s">
        <v>122</v>
      </c>
      <c r="B7" s="68"/>
      <c r="C7" s="32"/>
      <c r="D7" s="68"/>
      <c r="E7" s="32"/>
      <c r="F7" s="68"/>
      <c r="G7" s="32"/>
      <c r="H7" s="68"/>
      <c r="I7" s="32"/>
    </row>
    <row r="8" spans="1:9" ht="16.2" thickBot="1" x14ac:dyDescent="0.3">
      <c r="A8" s="81" t="s">
        <v>142</v>
      </c>
      <c r="B8" s="162"/>
      <c r="C8" s="142"/>
      <c r="D8" s="141"/>
      <c r="E8" s="142"/>
      <c r="F8" s="141"/>
      <c r="G8" s="142"/>
      <c r="H8" s="141"/>
      <c r="I8" s="142"/>
    </row>
    <row r="10" spans="1:9" x14ac:dyDescent="0.25">
      <c r="A10" s="79"/>
    </row>
  </sheetData>
  <mergeCells count="13">
    <mergeCell ref="B8:C8"/>
    <mergeCell ref="D8:E8"/>
    <mergeCell ref="F8:G8"/>
    <mergeCell ref="H8:I8"/>
    <mergeCell ref="A1:A3"/>
    <mergeCell ref="B1:C1"/>
    <mergeCell ref="D1:E1"/>
    <mergeCell ref="F1:G1"/>
    <mergeCell ref="H1:I1"/>
    <mergeCell ref="B2:C3"/>
    <mergeCell ref="D2:E3"/>
    <mergeCell ref="F2:G3"/>
    <mergeCell ref="H2: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rightToLeft="1" showWhiteSpace="0" zoomScaleNormal="100" workbookViewId="0">
      <selection activeCell="B7" sqref="B7"/>
    </sheetView>
  </sheetViews>
  <sheetFormatPr defaultColWidth="9" defaultRowHeight="15.6" x14ac:dyDescent="0.3"/>
  <cols>
    <col min="1" max="1" width="38" style="1" customWidth="1"/>
    <col min="2" max="2" width="9.69921875" style="1" customWidth="1"/>
    <col min="3" max="3" width="9.8984375" style="1" customWidth="1"/>
    <col min="4" max="4" width="8.8984375" style="1" customWidth="1"/>
    <col min="5" max="16384" width="9" style="1"/>
  </cols>
  <sheetData>
    <row r="1" spans="1:5" ht="16.2" thickBot="1" x14ac:dyDescent="0.35">
      <c r="A1" s="57" t="s">
        <v>16</v>
      </c>
      <c r="B1" s="27">
        <f>'תנאי סף'!D1:D2</f>
        <v>1</v>
      </c>
      <c r="C1" s="27">
        <f>'תנאי סף'!E1:E2</f>
        <v>2</v>
      </c>
      <c r="D1" s="27">
        <f>'תנאי סף'!F1:F2</f>
        <v>3</v>
      </c>
      <c r="E1" s="27">
        <f>'תנאי סף'!G1:G2</f>
        <v>4</v>
      </c>
    </row>
    <row r="2" spans="1:5" ht="50.25" customHeight="1" thickBot="1" x14ac:dyDescent="0.35">
      <c r="A2" s="57" t="s">
        <v>51</v>
      </c>
      <c r="B2" s="27">
        <f>'תנאי סף'!D3</f>
        <v>0</v>
      </c>
      <c r="C2" s="27">
        <f>'תנאי סף'!E3</f>
        <v>0</v>
      </c>
      <c r="D2" s="27">
        <f>'תנאי סף'!F3</f>
        <v>0</v>
      </c>
      <c r="E2" s="27">
        <f>'תנאי סף'!G3</f>
        <v>0</v>
      </c>
    </row>
    <row r="3" spans="1:5" x14ac:dyDescent="0.3">
      <c r="A3" s="59" t="s">
        <v>27</v>
      </c>
      <c r="B3" s="163" t="s">
        <v>49</v>
      </c>
      <c r="C3" s="164"/>
      <c r="D3" s="164"/>
      <c r="E3" s="165"/>
    </row>
    <row r="4" spans="1:5" ht="31.2" x14ac:dyDescent="0.3">
      <c r="A4" s="59" t="s">
        <v>138</v>
      </c>
      <c r="B4" s="55"/>
      <c r="C4" s="55"/>
      <c r="D4" s="55"/>
      <c r="E4" s="55"/>
    </row>
    <row r="5" spans="1:5" ht="46.8" x14ac:dyDescent="0.3">
      <c r="A5" s="59" t="s">
        <v>139</v>
      </c>
      <c r="B5" s="55"/>
      <c r="C5" s="55"/>
      <c r="D5" s="55"/>
      <c r="E5" s="55"/>
    </row>
    <row r="6" spans="1:5" ht="51.75" customHeight="1" thickBot="1" x14ac:dyDescent="0.35">
      <c r="A6" s="22" t="s">
        <v>140</v>
      </c>
      <c r="B6" s="55">
        <f>B4+B5</f>
        <v>0</v>
      </c>
      <c r="C6" s="55">
        <f t="shared" ref="C6:E6" si="0">C4+C5</f>
        <v>0</v>
      </c>
      <c r="D6" s="55">
        <f t="shared" si="0"/>
        <v>0</v>
      </c>
      <c r="E6" s="55">
        <f t="shared" si="0"/>
        <v>0</v>
      </c>
    </row>
    <row r="7" spans="1:5" ht="16.2" thickBot="1" x14ac:dyDescent="0.35">
      <c r="A7" s="58" t="s">
        <v>50</v>
      </c>
      <c r="B7" s="3" t="e">
        <f>(MIN($B$6,$C$6,$D$6,$E$6)/B$6)*100</f>
        <v>#DIV/0!</v>
      </c>
      <c r="C7" s="3" t="e">
        <f t="shared" ref="C7:E7" si="1">(MIN($B$6,$C$6,$D$6,$E$6)/C$6)*100</f>
        <v>#DIV/0!</v>
      </c>
      <c r="D7" s="3" t="e">
        <f t="shared" si="1"/>
        <v>#DIV/0!</v>
      </c>
      <c r="E7" s="3" t="e">
        <f t="shared" si="1"/>
        <v>#DIV/0!</v>
      </c>
    </row>
    <row r="9" spans="1:5" x14ac:dyDescent="0.3">
      <c r="A9" s="11"/>
    </row>
    <row r="10" spans="1:5" x14ac:dyDescent="0.3">
      <c r="A10" s="11"/>
    </row>
    <row r="12" spans="1:5" x14ac:dyDescent="0.3">
      <c r="A12" s="93"/>
    </row>
  </sheetData>
  <mergeCells count="1">
    <mergeCell ref="B3:E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rightToLeft="1" workbookViewId="0">
      <selection activeCell="C7" sqref="C7"/>
    </sheetView>
  </sheetViews>
  <sheetFormatPr defaultRowHeight="13.8" x14ac:dyDescent="0.25"/>
  <sheetData>
    <row r="1" spans="1:7" ht="16.2" thickBot="1" x14ac:dyDescent="0.35">
      <c r="A1" s="166" t="s">
        <v>16</v>
      </c>
      <c r="B1" s="167"/>
      <c r="C1" s="27">
        <f>'תנאי סף'!D1:D2</f>
        <v>1</v>
      </c>
      <c r="D1" s="27">
        <f>'תנאי סף'!E1:E2</f>
        <v>2</v>
      </c>
      <c r="E1" s="27">
        <f>'תנאי סף'!F1:F2</f>
        <v>3</v>
      </c>
      <c r="F1" s="27">
        <f>'תנאי סף'!G1:G2</f>
        <v>4</v>
      </c>
    </row>
    <row r="2" spans="1:7" ht="15.6" x14ac:dyDescent="0.3">
      <c r="A2" s="166" t="s">
        <v>51</v>
      </c>
      <c r="B2" s="167"/>
      <c r="C2" s="27">
        <f>'תנאי סף'!D3</f>
        <v>0</v>
      </c>
      <c r="D2" s="27">
        <f>'תנאי סף'!E3</f>
        <v>0</v>
      </c>
      <c r="E2" s="27">
        <f>'תנאי סף'!F3</f>
        <v>0</v>
      </c>
      <c r="F2" s="27">
        <f>'תנאי סף'!G3</f>
        <v>0</v>
      </c>
    </row>
    <row r="3" spans="1:7" ht="31.8" thickBot="1" x14ac:dyDescent="0.35">
      <c r="A3" s="59" t="s">
        <v>27</v>
      </c>
      <c r="B3" s="71" t="s">
        <v>52</v>
      </c>
      <c r="C3" s="170" t="s">
        <v>49</v>
      </c>
      <c r="D3" s="170"/>
      <c r="E3" s="170"/>
      <c r="F3" s="170"/>
    </row>
    <row r="4" spans="1:7" ht="15.6" x14ac:dyDescent="0.3">
      <c r="A4" s="4" t="s">
        <v>9</v>
      </c>
      <c r="B4" s="69">
        <v>0.5</v>
      </c>
      <c r="C4" s="5">
        <f>איכות!F19</f>
        <v>0</v>
      </c>
      <c r="D4" s="5">
        <f>איכות!H19</f>
        <v>0</v>
      </c>
      <c r="E4" s="5">
        <f>איכות!J19</f>
        <v>0</v>
      </c>
      <c r="F4" s="5">
        <f>איכות!L19</f>
        <v>0</v>
      </c>
      <c r="G4" s="1"/>
    </row>
    <row r="5" spans="1:7" ht="16.2" thickBot="1" x14ac:dyDescent="0.35">
      <c r="A5" s="6" t="s">
        <v>10</v>
      </c>
      <c r="B5" s="70">
        <v>0.5</v>
      </c>
      <c r="C5" s="7" t="e">
        <f>מחיר!B7</f>
        <v>#DIV/0!</v>
      </c>
      <c r="D5" s="7" t="e">
        <f>מחיר!C7</f>
        <v>#DIV/0!</v>
      </c>
      <c r="E5" s="7" t="e">
        <f>מחיר!D7</f>
        <v>#DIV/0!</v>
      </c>
      <c r="F5" s="7" t="e">
        <f>מחיר!E7</f>
        <v>#DIV/0!</v>
      </c>
      <c r="G5" s="1"/>
    </row>
    <row r="6" spans="1:7" ht="15.6" x14ac:dyDescent="0.3">
      <c r="A6" s="8" t="s">
        <v>53</v>
      </c>
      <c r="B6" s="8">
        <f>SUM(B4:B5)</f>
        <v>1</v>
      </c>
      <c r="C6" s="9" t="e">
        <f>SUMPRODUCT($B$4:$B$5,C4:C5)</f>
        <v>#DIV/0!</v>
      </c>
      <c r="D6" s="9" t="e">
        <f t="shared" ref="D6:F6" si="0">SUMPRODUCT($B$4:$B$5,D4:D5)</f>
        <v>#DIV/0!</v>
      </c>
      <c r="E6" s="9" t="e">
        <f t="shared" si="0"/>
        <v>#DIV/0!</v>
      </c>
      <c r="F6" s="9" t="e">
        <f t="shared" si="0"/>
        <v>#DIV/0!</v>
      </c>
      <c r="G6" s="1"/>
    </row>
    <row r="7" spans="1:7" ht="16.2" thickBot="1" x14ac:dyDescent="0.35">
      <c r="A7" s="168" t="s">
        <v>11</v>
      </c>
      <c r="B7" s="169"/>
      <c r="C7" s="10" t="e">
        <f>_xlfn.RANK.EQ(C6,$C6:$F6,0)</f>
        <v>#DIV/0!</v>
      </c>
      <c r="D7" s="10" t="e">
        <f>_xlfn.RANK.EQ(D6,$C6:$F6,0)</f>
        <v>#DIV/0!</v>
      </c>
      <c r="E7" s="10" t="e">
        <f>_xlfn.RANK.EQ(E6,$C6:$F6,0)</f>
        <v>#DIV/0!</v>
      </c>
      <c r="F7" s="10" t="e">
        <f>_xlfn.RANK.EQ(F6,$C6:$F6,0)</f>
        <v>#DIV/0!</v>
      </c>
      <c r="G7" s="1"/>
    </row>
  </sheetData>
  <mergeCells count="4">
    <mergeCell ref="A1:B1"/>
    <mergeCell ref="A2:B2"/>
    <mergeCell ref="A7:B7"/>
    <mergeCell ref="C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8</vt:i4>
      </vt:variant>
    </vt:vector>
  </HeadingPairs>
  <TitlesOfParts>
    <vt:vector size="15" baseType="lpstr">
      <vt:lpstr>תנאי סף</vt:lpstr>
      <vt:lpstr>איכות</vt:lpstr>
      <vt:lpstr>תכנית מוצעת</vt:lpstr>
      <vt:lpstr>הפתרון המוצע למערכת</vt:lpstr>
      <vt:lpstr>ראיון</vt:lpstr>
      <vt:lpstr>מחיר</vt:lpstr>
      <vt:lpstr>סיכום</vt:lpstr>
      <vt:lpstr>'תנאי סף'!_Ref312343192</vt:lpstr>
      <vt:lpstr>'תנאי סף'!_Ref381020389</vt:lpstr>
      <vt:lpstr>'תנאי סף'!_Ref404259197</vt:lpstr>
      <vt:lpstr>'תנאי סף'!_Ref4536003</vt:lpstr>
      <vt:lpstr>'תנאי סף'!_Ref476044578</vt:lpstr>
      <vt:lpstr>'תנאי סף'!_Ref484943746</vt:lpstr>
      <vt:lpstr>'תנאי סף'!_Ref535161705</vt:lpstr>
      <vt:lpstr>'תנאי סף'!WPrint_Area_W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2014-12-29T12:32:12Z</dcterms:created>
  <dcterms:modified xsi:type="dcterms:W3CDTF">2019-06-23T18:35:21Z</dcterms:modified>
</cp:coreProperties>
</file>